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defaultThemeVersion="166925"/>
  <mc:AlternateContent xmlns:mc="http://schemas.openxmlformats.org/markup-compatibility/2006">
    <mc:Choice Requires="x15">
      <x15ac:absPath xmlns:x15ac="http://schemas.microsoft.com/office/spreadsheetml/2010/11/ac" url="/Users/direcciondeinversionsocial/Desktop/Tu Puedes Ayudar 2020/"/>
    </mc:Choice>
  </mc:AlternateContent>
  <xr:revisionPtr revIDLastSave="0" documentId="13_ncr:1_{37067D25-38EC-5048-B818-5D404DA2455B}" xr6:coauthVersionLast="36" xr6:coauthVersionMax="36" xr10:uidLastSave="{00000000-0000-0000-0000-000000000000}"/>
  <bookViews>
    <workbookView xWindow="1860" yWindow="540" windowWidth="26940" windowHeight="16660" xr2:uid="{00000000-000D-0000-FFFF-FFFF00000000}"/>
  </bookViews>
  <sheets>
    <sheet name="Instrucciones" sheetId="7" r:id="rId1"/>
    <sheet name="Datos Generales" sheetId="1" r:id="rId2"/>
    <sheet name="Capacidad Instalada" sheetId="2" r:id="rId3"/>
    <sheet name="Proyecto" sheetId="8" r:id="rId4"/>
    <sheet name="Marco Lógico" sheetId="9" r:id="rId5"/>
    <sheet name="Presupuesto" sheetId="11" r:id="rId6"/>
    <sheet name="Historia de éxito" sheetId="5" r:id="rId7"/>
    <sheet name="Finan. Desarrollo Integral" sheetId="18" r:id="rId8"/>
    <sheet name=" Finan - Fortalecimiento" sheetId="16" r:id="rId9"/>
    <sheet name="Checklist" sheetId="23" r:id="rId10"/>
    <sheet name="&gt;&gt;&gt;" sheetId="20" state="hidden" r:id="rId11"/>
    <sheet name="Criterios" sheetId="27" state="hidden" r:id="rId12"/>
    <sheet name="1-Evaluación Inicial" sheetId="28" state="hidden" r:id="rId13"/>
    <sheet name="3 Evalua Marco Logico" sheetId="30" state="hidden" r:id="rId14"/>
    <sheet name="Reporte" sheetId="26" state="hidden" r:id="rId15"/>
    <sheet name="Cátalogo de ODS, DH, Obj 25-25" sheetId="24" state="hidden" r:id="rId16"/>
    <sheet name="Despegables" sheetId="6" state="hidden" r:id="rId17"/>
    <sheet name="Graficos" sheetId="29" state="hidden" r:id="rId18"/>
  </sheets>
  <externalReferences>
    <externalReference r:id="rId19"/>
  </externalReferences>
  <definedNames>
    <definedName name="_xlnm._FilterDatabase" localSheetId="9" hidden="1">Checklist!$C$9:$J$50</definedName>
    <definedName name="_xlnm._FilterDatabase" localSheetId="11" hidden="1">Criterios!$B$1:$I$51</definedName>
    <definedName name="_xlnm.Print_Area" localSheetId="9">Checklist!$C$9:$J$75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4" i="1" l="1"/>
  <c r="F34" i="1"/>
  <c r="C34" i="1"/>
  <c r="T36" i="11"/>
  <c r="R36" i="11"/>
  <c r="O36" i="11"/>
  <c r="N36" i="11"/>
  <c r="M36" i="11"/>
  <c r="L36" i="11"/>
  <c r="K36" i="11"/>
  <c r="J36" i="11"/>
  <c r="I36" i="11"/>
  <c r="H36" i="11"/>
  <c r="G36" i="11"/>
  <c r="F36" i="11"/>
  <c r="E36" i="11"/>
  <c r="D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36" i="11" s="1"/>
  <c r="E17" i="28" l="1"/>
  <c r="F17" i="28"/>
  <c r="E18" i="28"/>
  <c r="F18" i="28"/>
  <c r="E19" i="28"/>
  <c r="F19" i="28"/>
  <c r="E20" i="28"/>
  <c r="F20" i="28"/>
  <c r="E21" i="28"/>
  <c r="F21" i="28"/>
  <c r="E22" i="28"/>
  <c r="F22" i="28"/>
  <c r="E23" i="28"/>
  <c r="F23" i="28"/>
  <c r="E24" i="28"/>
  <c r="F24" i="28"/>
  <c r="E25" i="28"/>
  <c r="F25" i="28"/>
  <c r="E26" i="28"/>
  <c r="F26" i="28"/>
  <c r="E27" i="28"/>
  <c r="F27" i="28"/>
  <c r="F28" i="28"/>
  <c r="E147" i="28"/>
  <c r="F147" i="28"/>
  <c r="J2" i="28"/>
  <c r="K2" i="28"/>
  <c r="L2" i="28"/>
  <c r="E31" i="28"/>
  <c r="F31" i="28"/>
  <c r="E32" i="28"/>
  <c r="F32" i="28"/>
  <c r="E33" i="28"/>
  <c r="F33" i="28"/>
  <c r="E34" i="28"/>
  <c r="F34" i="28"/>
  <c r="E35" i="28"/>
  <c r="F35" i="28"/>
  <c r="E36" i="28"/>
  <c r="F36" i="28"/>
  <c r="E37" i="28"/>
  <c r="F37" i="28"/>
  <c r="E38" i="28"/>
  <c r="F38" i="28"/>
  <c r="E39" i="28"/>
  <c r="F39" i="28"/>
  <c r="E40" i="28"/>
  <c r="F40" i="28"/>
  <c r="F41" i="28"/>
  <c r="E149" i="28"/>
  <c r="F149" i="28"/>
  <c r="J3" i="28"/>
  <c r="K3" i="28"/>
  <c r="L3" i="28"/>
  <c r="F45" i="28"/>
  <c r="F46" i="28"/>
  <c r="F47" i="28"/>
  <c r="F48" i="28"/>
  <c r="F10" i="28"/>
  <c r="F11" i="28"/>
  <c r="F12" i="28"/>
  <c r="F13" i="28"/>
  <c r="F14" i="28"/>
  <c r="F53" i="28"/>
  <c r="F54" i="28"/>
  <c r="F55" i="28"/>
  <c r="F57" i="28"/>
  <c r="E153" i="28"/>
  <c r="F153" i="28"/>
  <c r="K153" i="28"/>
  <c r="F79" i="28"/>
  <c r="F80" i="28"/>
  <c r="F81" i="28"/>
  <c r="F82" i="28"/>
  <c r="F83" i="28"/>
  <c r="F84" i="28"/>
  <c r="E159" i="28"/>
  <c r="F159" i="28"/>
  <c r="K159" i="28"/>
  <c r="J6" i="28"/>
  <c r="K6" i="28"/>
  <c r="L6" i="28"/>
  <c r="O153" i="28"/>
  <c r="K171" i="28"/>
  <c r="K169" i="28"/>
  <c r="K167" i="28"/>
  <c r="K165" i="28"/>
  <c r="K163" i="28"/>
  <c r="K161" i="28"/>
  <c r="K155" i="28"/>
  <c r="F98" i="28"/>
  <c r="F99" i="28"/>
  <c r="F100" i="28"/>
  <c r="F101" i="28"/>
  <c r="F102" i="28"/>
  <c r="F56" i="28"/>
  <c r="F65" i="28"/>
  <c r="F64" i="28"/>
  <c r="F63" i="28"/>
  <c r="F62" i="28"/>
  <c r="F74" i="28"/>
  <c r="F73" i="28"/>
  <c r="F72" i="28"/>
  <c r="F71" i="28"/>
  <c r="F70" i="28"/>
  <c r="F93" i="28"/>
  <c r="F92" i="28"/>
  <c r="F91" i="28"/>
  <c r="F90" i="28"/>
  <c r="F89" i="28"/>
  <c r="F88" i="28"/>
  <c r="F94" i="28"/>
  <c r="F127" i="28"/>
  <c r="F128" i="28"/>
  <c r="F129" i="28"/>
  <c r="F130" i="28"/>
  <c r="E171" i="28"/>
  <c r="F120" i="28"/>
  <c r="F121" i="28"/>
  <c r="F122" i="28"/>
  <c r="F123" i="28"/>
  <c r="E169" i="28"/>
  <c r="F113" i="28"/>
  <c r="F114" i="28"/>
  <c r="F115" i="28"/>
  <c r="F116" i="28"/>
  <c r="E167" i="28"/>
  <c r="F106" i="28"/>
  <c r="F107" i="28"/>
  <c r="F108" i="28"/>
  <c r="F109" i="28"/>
  <c r="E165" i="28"/>
  <c r="E163" i="28"/>
  <c r="E161" i="28"/>
  <c r="F66" i="28"/>
  <c r="E155" i="28"/>
  <c r="D171" i="28"/>
  <c r="D169" i="28"/>
  <c r="D167" i="28"/>
  <c r="D165" i="28"/>
  <c r="D163" i="28"/>
  <c r="D161" i="28"/>
  <c r="D159" i="28"/>
  <c r="D157" i="28"/>
  <c r="D155" i="28"/>
  <c r="D153" i="28"/>
  <c r="F171" i="28"/>
  <c r="F169" i="28"/>
  <c r="F163" i="28"/>
  <c r="F161" i="28"/>
  <c r="F30" i="27"/>
  <c r="F27" i="27"/>
  <c r="F26" i="27"/>
  <c r="F18" i="27"/>
  <c r="E8" i="29"/>
  <c r="D9" i="30"/>
  <c r="D10" i="30"/>
  <c r="D8" i="30"/>
  <c r="D11" i="30"/>
  <c r="D7" i="30"/>
  <c r="D12" i="30"/>
  <c r="E6" i="30"/>
  <c r="F6" i="30"/>
  <c r="F35" i="27"/>
  <c r="D16" i="30"/>
  <c r="D15" i="30"/>
  <c r="D14" i="30"/>
  <c r="D17" i="30"/>
  <c r="D18" i="30"/>
  <c r="E13" i="30"/>
  <c r="F13" i="30"/>
  <c r="F36" i="27"/>
  <c r="D20" i="30"/>
  <c r="D21" i="30"/>
  <c r="D22" i="30"/>
  <c r="D23" i="30"/>
  <c r="E19" i="30"/>
  <c r="F19" i="30"/>
  <c r="F37" i="27"/>
  <c r="D25" i="30"/>
  <c r="D26" i="30"/>
  <c r="D27" i="30"/>
  <c r="E24" i="30"/>
  <c r="F24" i="30"/>
  <c r="F38" i="27"/>
  <c r="F34" i="27"/>
  <c r="D21" i="29"/>
  <c r="D23" i="29"/>
  <c r="D24" i="29"/>
  <c r="I13" i="29"/>
  <c r="J13" i="29" s="1"/>
  <c r="F35" i="29"/>
  <c r="Q46" i="26" s="1"/>
  <c r="F31" i="27"/>
  <c r="D20" i="29" s="1"/>
  <c r="E12" i="29"/>
  <c r="E13" i="29"/>
  <c r="F44" i="27"/>
  <c r="D25" i="29"/>
  <c r="F14" i="27"/>
  <c r="F15" i="27"/>
  <c r="F16" i="27"/>
  <c r="F19" i="27"/>
  <c r="F17" i="27"/>
  <c r="F20" i="27"/>
  <c r="F21" i="27"/>
  <c r="I14" i="27"/>
  <c r="P7" i="27" s="1"/>
  <c r="D16" i="29"/>
  <c r="I10" i="29" s="1"/>
  <c r="D17" i="29"/>
  <c r="D18" i="29"/>
  <c r="E4" i="29"/>
  <c r="F28" i="27"/>
  <c r="D26" i="29"/>
  <c r="E5" i="29"/>
  <c r="E6" i="29"/>
  <c r="F39" i="27"/>
  <c r="D22" i="29"/>
  <c r="E9" i="29"/>
  <c r="E7" i="29"/>
  <c r="E10" i="29"/>
  <c r="E11" i="29"/>
  <c r="I12" i="29"/>
  <c r="F33" i="29"/>
  <c r="S13" i="27"/>
  <c r="S8" i="27"/>
  <c r="J24" i="30"/>
  <c r="I24" i="30"/>
  <c r="H24" i="30"/>
  <c r="G24" i="30"/>
  <c r="J19" i="30"/>
  <c r="I19" i="30"/>
  <c r="H19" i="30"/>
  <c r="G19" i="30"/>
  <c r="G5" i="30"/>
  <c r="Q44" i="26"/>
  <c r="G33" i="29"/>
  <c r="G34" i="29"/>
  <c r="K15" i="29"/>
  <c r="J12" i="29"/>
  <c r="F14" i="29"/>
  <c r="F13" i="29"/>
  <c r="F12" i="29"/>
  <c r="F11" i="29"/>
  <c r="F10" i="29"/>
  <c r="E26" i="27"/>
  <c r="I48" i="27"/>
  <c r="E31" i="27"/>
  <c r="E30" i="27"/>
  <c r="E28" i="27"/>
  <c r="E39" i="27"/>
  <c r="E34" i="27"/>
  <c r="D13" i="29"/>
  <c r="D12" i="29"/>
  <c r="E21" i="27"/>
  <c r="D11" i="29"/>
  <c r="E20" i="27"/>
  <c r="D10" i="29"/>
  <c r="E19" i="27"/>
  <c r="D9" i="29"/>
  <c r="E18" i="27"/>
  <c r="D8" i="29"/>
  <c r="E17" i="27"/>
  <c r="D7" i="29"/>
  <c r="E16" i="27"/>
  <c r="D6" i="29"/>
  <c r="E15" i="27"/>
  <c r="D5" i="29"/>
  <c r="E14" i="27"/>
  <c r="D4" i="29"/>
  <c r="I9" i="27"/>
  <c r="F167" i="28"/>
  <c r="F165" i="28"/>
  <c r="D151" i="28"/>
  <c r="F155" i="28"/>
  <c r="D149" i="28"/>
  <c r="D147" i="28"/>
  <c r="D145" i="28"/>
  <c r="G47" i="27"/>
  <c r="U12" i="27"/>
  <c r="N12" i="27"/>
  <c r="E44" i="27"/>
  <c r="AG40" i="26"/>
  <c r="AF40" i="26"/>
  <c r="AG39" i="26"/>
  <c r="AF39" i="26"/>
  <c r="AG38" i="26"/>
  <c r="AF38" i="26"/>
  <c r="AG37" i="26"/>
  <c r="AF37" i="26"/>
  <c r="AG36" i="26"/>
  <c r="AF36" i="26"/>
  <c r="AG35" i="26"/>
  <c r="AF35" i="26"/>
  <c r="AK33" i="26"/>
  <c r="AF19" i="26"/>
  <c r="AF18" i="26"/>
  <c r="AF17" i="26"/>
  <c r="AF16" i="26"/>
  <c r="AF15" i="26"/>
  <c r="AF26" i="26"/>
  <c r="AF12" i="26"/>
  <c r="AE12" i="26"/>
  <c r="AF11" i="26"/>
  <c r="AE11" i="26"/>
  <c r="AF10" i="26"/>
  <c r="AE10" i="26"/>
  <c r="AF9" i="26"/>
  <c r="AE9" i="26"/>
  <c r="AF8" i="26"/>
  <c r="AE8" i="26"/>
  <c r="AF7" i="26"/>
  <c r="AE7" i="26"/>
  <c r="AF6" i="26"/>
  <c r="AF5" i="26"/>
  <c r="AF13" i="26"/>
  <c r="AE6" i="26"/>
  <c r="AK5" i="26"/>
  <c r="AE5" i="26"/>
  <c r="AK4" i="26"/>
  <c r="E27" i="27"/>
  <c r="G24" i="27"/>
  <c r="G13" i="27"/>
  <c r="G8" i="27"/>
  <c r="G5" i="27"/>
  <c r="U7" i="27"/>
  <c r="AK6" i="26"/>
  <c r="AK7" i="26"/>
  <c r="I31" i="1"/>
  <c r="G31" i="1"/>
  <c r="E31" i="1"/>
  <c r="K30" i="1"/>
  <c r="K29" i="1"/>
  <c r="K28" i="1"/>
  <c r="K27" i="1"/>
  <c r="K31" i="1"/>
  <c r="F75" i="28" l="1"/>
  <c r="E157" i="28" s="1"/>
  <c r="F157" i="28" s="1"/>
  <c r="K157" i="28" s="1"/>
  <c r="N153" i="28" s="1"/>
  <c r="J5" i="28" s="1"/>
  <c r="K5" i="28" s="1"/>
  <c r="L5" i="28" s="1"/>
  <c r="F49" i="28"/>
  <c r="E151" i="28" s="1"/>
  <c r="F151" i="28" s="1"/>
  <c r="K151" i="28" s="1"/>
  <c r="M153" i="28" s="1"/>
  <c r="J4" i="28" s="1"/>
  <c r="K4" i="28" s="1"/>
  <c r="L4" i="28" s="1"/>
  <c r="F15" i="28"/>
  <c r="E145" i="28" s="1"/>
  <c r="F145" i="28" s="1"/>
  <c r="J1" i="28" s="1"/>
  <c r="K1" i="28" s="1"/>
  <c r="L1" i="28" s="1"/>
  <c r="I25" i="27"/>
  <c r="Q7" i="27" s="1"/>
  <c r="I7" i="26" s="1"/>
  <c r="I14" i="29"/>
  <c r="J14" i="29" s="1"/>
  <c r="D19" i="29"/>
  <c r="I11" i="29" s="1"/>
  <c r="J10" i="29"/>
  <c r="F31" i="29"/>
  <c r="Q42" i="26" s="1"/>
  <c r="G31" i="29"/>
  <c r="F34" i="29"/>
  <c r="G35" i="29"/>
  <c r="I15" i="29"/>
  <c r="G36" i="29" s="1"/>
  <c r="F37" i="29" s="1"/>
  <c r="Q48" i="26" s="1"/>
  <c r="P12" i="27"/>
  <c r="F7" i="26"/>
  <c r="L7" i="28" l="1"/>
  <c r="J7" i="28" s="1"/>
  <c r="F7" i="27" s="1"/>
  <c r="I6" i="27" s="1"/>
  <c r="N7" i="27" s="1"/>
  <c r="B7" i="26" s="1"/>
  <c r="Q12" i="27"/>
  <c r="F32" i="29"/>
  <c r="Q43" i="26" s="1"/>
  <c r="J11" i="29"/>
  <c r="J15" i="29" s="1"/>
  <c r="G32" i="29"/>
  <c r="Q45" i="26"/>
  <c r="Q47" i="26" l="1"/>
  <c r="F36" i="29"/>
  <c r="D45" i="29" s="1"/>
  <c r="K7" i="26"/>
  <c r="R7" i="27" s="1"/>
  <c r="R12" i="27" l="1"/>
  <c r="S12" i="27" s="1"/>
  <c r="S7" i="27"/>
  <c r="N7" i="26" s="1"/>
  <c r="Q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8" authorId="0" shapeId="0" xr:uid="{00000000-0006-0000-01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Favor de poner la Razón Social completa de la organización </t>
        </r>
      </text>
    </comment>
    <comment ref="C33" authorId="0" shapeId="0" xr:uid="{00000000-0006-0000-01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 refiere al costo total del Proyecto
</t>
        </r>
      </text>
    </comment>
    <comment ref="F33" authorId="0" shapeId="0" xr:uid="{00000000-0006-0000-01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Se refiere a la cantidad que se solicita a FDUM para invertir
</t>
        </r>
      </text>
    </comment>
    <comment ref="I33" authorId="0" shapeId="0" xr:uid="{00000000-0006-0000-0100-000004000000}">
      <text>
        <r>
          <rPr>
            <b/>
            <sz val="10"/>
            <color rgb="FF000000"/>
            <rFont val="Tahoma"/>
            <family val="2"/>
          </rPr>
          <t>Microsoft Office User:</t>
        </r>
        <r>
          <rPr>
            <sz val="10"/>
            <color rgb="FF000000"/>
            <rFont val="Tahoma"/>
            <family val="2"/>
          </rPr>
          <t xml:space="preserve">
</t>
        </r>
        <r>
          <rPr>
            <sz val="10"/>
            <color rgb="FF000000"/>
            <rFont val="Calibri"/>
            <family val="2"/>
          </rPr>
          <t>Es la co-inversión que realiza la OSC, como mínimo del 20% del costo total del proyecto. POR LA CONTINGENCIA PROVOCADA POR COVID19 EN MÉXICO, PARA LA CONVOCATORIA SALUD Y DISCAPACIDAD 2020 SE REDUCIRÁ EL MONTO DE COINVERSIÓN A 10%</t>
        </r>
      </text>
    </comment>
    <comment ref="C42" authorId="0" shapeId="0" xr:uid="{00000000-0006-0000-0100-000005000000}">
      <text>
        <r>
          <rPr>
            <b/>
            <sz val="10"/>
            <color rgb="FF000000"/>
            <rFont val="Tahoma"/>
            <family val="2"/>
          </rPr>
          <t>Microsoft Office User:</t>
        </r>
        <r>
          <rPr>
            <sz val="10"/>
            <color rgb="FF000000"/>
            <rFont val="Tahoma"/>
            <family val="2"/>
          </rPr>
          <t xml:space="preserve">
</t>
        </r>
        <r>
          <rPr>
            <sz val="10"/>
            <color rgb="FF000000"/>
            <rFont val="Calibri"/>
            <family val="2"/>
          </rPr>
          <t xml:space="preserve">Responda "Sí" si ha sido apoyado anteriormente por FDUM en esta convocatoria.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N7" authorId="0" shapeId="0" xr:uid="{789D4BAA-98F4-854B-802E-9B401D76D4E9}">
      <text>
        <r>
          <rPr>
            <b/>
            <sz val="10"/>
            <color rgb="FF000000"/>
            <rFont val="Tahoma"/>
            <family val="2"/>
          </rPr>
          <t>Microsoft Office User:</t>
        </r>
        <r>
          <rPr>
            <sz val="10"/>
            <color rgb="FF000000"/>
            <rFont val="Tahoma"/>
            <family val="2"/>
          </rPr>
          <t xml:space="preserve">
</t>
        </r>
        <r>
          <rPr>
            <sz val="10"/>
            <color rgb="FF000000"/>
            <rFont val="Calibri"/>
            <family val="2"/>
          </rPr>
          <t>Riesgo =0 a 1</t>
        </r>
        <r>
          <rPr>
            <sz val="4"/>
            <color rgb="FF000000"/>
            <rFont val="Calibri"/>
            <family val="2"/>
          </rPr>
          <t xml:space="preserve">
</t>
        </r>
        <r>
          <rPr>
            <sz val="10"/>
            <color rgb="FF000000"/>
            <rFont val="Calibri"/>
            <family val="2"/>
          </rPr>
          <t>Básico = 1.1 a 2</t>
        </r>
        <r>
          <rPr>
            <sz val="4"/>
            <color rgb="FF000000"/>
            <rFont val="Calibri"/>
            <family val="2"/>
          </rPr>
          <t xml:space="preserve">
</t>
        </r>
        <r>
          <rPr>
            <sz val="10"/>
            <color rgb="FF000000"/>
            <rFont val="Calibri"/>
            <family val="2"/>
          </rPr>
          <t>Suficiente = 2.1 a 3</t>
        </r>
        <r>
          <rPr>
            <sz val="4"/>
            <color rgb="FF000000"/>
            <rFont val="Calibri"/>
            <family val="2"/>
          </rPr>
          <t xml:space="preserve">
</t>
        </r>
        <r>
          <rPr>
            <sz val="10"/>
            <color rgb="FF000000"/>
            <rFont val="Calibri"/>
            <family val="2"/>
          </rPr>
          <t>Desarrollado=3.1 a 4</t>
        </r>
        <r>
          <rPr>
            <sz val="4"/>
            <color rgb="FF000000"/>
            <rFont val="Calibri"/>
            <family val="2"/>
          </rPr>
          <t xml:space="preserve">
</t>
        </r>
      </text>
    </comment>
    <comment ref="Q7" authorId="0" shapeId="0" xr:uid="{48F27789-5283-4B43-B675-7832356FE5D7}">
      <text>
        <r>
          <rPr>
            <b/>
            <sz val="10"/>
            <color rgb="FF000000"/>
            <rFont val="Tahoma"/>
            <family val="2"/>
          </rPr>
          <t>Microsoft Office User:</t>
        </r>
        <r>
          <rPr>
            <sz val="10"/>
            <color rgb="FF000000"/>
            <rFont val="Tahoma"/>
            <family val="2"/>
          </rPr>
          <t xml:space="preserve">
</t>
        </r>
        <r>
          <rPr>
            <sz val="10"/>
            <color rgb="FF000000"/>
            <rFont val="Tahoma"/>
            <family val="2"/>
          </rPr>
          <t xml:space="preserve">Aprobado para visita= de 1.5 a 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Claudia Morales</author>
  </authors>
  <commentList>
    <comment ref="C8" authorId="0" shapeId="0" xr:uid="{00000000-0006-0000-02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Teoría de Cambio se refiere a </t>
        </r>
        <r>
          <rPr>
            <sz val="10"/>
            <color rgb="FF000000"/>
            <rFont val="Calibri"/>
            <family val="2"/>
            <scheme val="minor"/>
          </rPr>
          <t>la forma en que la realización cotidiana de actividades genera productos tangibles y como estos productos ayudan a conseguir resultados, mismos que a su vez permiten alcanzar el fin del proyecto</t>
        </r>
        <r>
          <rPr>
            <sz val="10"/>
            <color rgb="FF000000"/>
            <rFont val="Calibri"/>
            <family val="2"/>
            <scheme val="minor"/>
          </rPr>
          <t xml:space="preserve">. 
</t>
        </r>
        <r>
          <rPr>
            <sz val="10"/>
            <color rgb="FF000000"/>
            <rFont val="Tahoma"/>
            <family val="2"/>
          </rPr>
          <t xml:space="preserve">
</t>
        </r>
        <r>
          <rPr>
            <sz val="10"/>
            <color rgb="FF000000"/>
            <rFont val="Calibri"/>
            <family val="2"/>
            <scheme val="minor"/>
          </rPr>
          <t>"Explica cómo se entiende que las actividades produzcan una serie de resultados que contribuyen a lograr los impactos finales previstos. Puede elaborarse para cualquier nivel de intervención, ya se trate de un acontecimiento, un proyecto, un programa, una política, una estrategia o una organización"</t>
        </r>
        <r>
          <rPr>
            <sz val="10"/>
            <color rgb="FF000000"/>
            <rFont val="Calibri"/>
            <family val="2"/>
            <scheme val="minor"/>
          </rPr>
          <t xml:space="preserve"> UNICEF - Patricia Rogers "La teoría del Cambio - Síntesis metodológica"</t>
        </r>
      </text>
    </comment>
    <comment ref="C14" authorId="0" shapeId="0" xr:uid="{00000000-0006-0000-02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Se refiere a cómo la TDC ha sido alineada a una planeación estrategica de la organización </t>
        </r>
      </text>
    </comment>
    <comment ref="C21" authorId="0" shapeId="0" xr:uid="{00000000-0006-0000-0200-000003000000}">
      <text>
        <r>
          <rPr>
            <b/>
            <sz val="10"/>
            <color rgb="FF000000"/>
            <rFont val="Tahoma"/>
            <family val="2"/>
          </rPr>
          <t>Microsoft Office User:</t>
        </r>
        <r>
          <rPr>
            <sz val="10"/>
            <color rgb="FF000000"/>
            <rFont val="Tahoma"/>
            <family val="2"/>
          </rPr>
          <t xml:space="preserve">
</t>
        </r>
        <r>
          <rPr>
            <sz val="10"/>
            <color rgb="FF000000"/>
            <rFont val="Tahoma"/>
            <family val="2"/>
          </rPr>
          <t>El proyecto puede estar sustentado en una base metodológica o una base ya existente.</t>
        </r>
      </text>
    </comment>
    <comment ref="C34" authorId="0" shapeId="0" xr:uid="{00000000-0006-0000-0200-000004000000}">
      <text>
        <r>
          <rPr>
            <b/>
            <sz val="10"/>
            <color rgb="FF000000"/>
            <rFont val="Tahoma"/>
            <family val="2"/>
          </rPr>
          <t>Microsoft Office User:</t>
        </r>
        <r>
          <rPr>
            <sz val="10"/>
            <color rgb="FF000000"/>
            <rFont val="Tahoma"/>
            <family val="2"/>
          </rPr>
          <t xml:space="preserve">
</t>
        </r>
        <r>
          <rPr>
            <sz val="10"/>
            <color rgb="FF000000"/>
            <rFont val="Tahoma"/>
            <family val="2"/>
          </rPr>
          <t>A partir de la respuesta 3 o 4 comparta los procedimientos para el monitoreo y evaluación de proyectos. Para la Fundación es importante saber qué metodos y qué herramientas van a reportar</t>
        </r>
      </text>
    </comment>
    <comment ref="O38" authorId="1" shapeId="0" xr:uid="{00000000-0006-0000-0200-000005000000}">
      <text>
        <r>
          <rPr>
            <sz val="10"/>
            <color rgb="FF000000"/>
            <rFont val="Tahoma"/>
            <family val="2"/>
          </rPr>
          <t xml:space="preserve">Si no cuentas con  plan de monitoreo, puedes usar el formato del Kit de Aplicación o adjuntar un reporte de avance ( Anual, trimestral, Final) </t>
        </r>
      </text>
    </comment>
    <comment ref="C39" authorId="0" shapeId="0" xr:uid="{00000000-0006-0000-02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Nos interesa conocer el proceso que sigue la institución para la planeación y ejecución de los recursos del programa y sus proyectos </t>
        </r>
      </text>
    </comment>
    <comment ref="C44" authorId="0" shapeId="0" xr:uid="{00000000-0006-0000-02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Nos interesa conocer cómo es la coordinación de trabajo entre el gobierno de su organización (Patronato/Consejo) y el Equipo Operativo de su organiza
</t>
        </r>
        <r>
          <rPr>
            <sz val="10"/>
            <color rgb="FF000000"/>
            <rFont val="Tahoma"/>
            <family val="2"/>
          </rPr>
          <t>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24" authorId="0" shapeId="0" xr:uid="{00000000-0006-0000-03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Se incluye ANEXO para explicar los derechos Humanos de l infancia a los que se refiere la Convención </t>
        </r>
      </text>
    </comment>
    <comment ref="C27" authorId="0" shapeId="0" xr:uid="{00000000-0006-0000-0300-000002000000}">
      <text>
        <r>
          <rPr>
            <b/>
            <sz val="10"/>
            <color rgb="FF000000"/>
            <rFont val="Tahoma"/>
            <family val="2"/>
          </rPr>
          <t>Microsoft Office User:</t>
        </r>
        <r>
          <rPr>
            <sz val="10"/>
            <color rgb="FF000000"/>
            <rFont val="Tahoma"/>
            <family val="2"/>
          </rPr>
          <t xml:space="preserve">
</t>
        </r>
        <r>
          <rPr>
            <sz val="10"/>
            <color rgb="FF000000"/>
            <rFont val="Tahoma"/>
            <family val="2"/>
          </rPr>
          <t>Hacer el enunciado más simple y con un ejemplo)</t>
        </r>
      </text>
    </comment>
    <comment ref="O31" authorId="0" shapeId="0" xr:uid="{00000000-0006-0000-0300-000003000000}">
      <text>
        <r>
          <rPr>
            <b/>
            <sz val="10"/>
            <color rgb="FF000000"/>
            <rFont val="Tahoma"/>
            <family val="2"/>
          </rPr>
          <t>Microsoft Office User:</t>
        </r>
        <r>
          <rPr>
            <sz val="10"/>
            <color rgb="FF000000"/>
            <rFont val="Tahoma"/>
            <family val="2"/>
          </rPr>
          <t xml:space="preserve">
</t>
        </r>
        <r>
          <rPr>
            <sz val="10"/>
            <color rgb="FF000000"/>
            <rFont val="Tahoma"/>
            <family val="2"/>
          </rPr>
          <t>Se sugiere que el proyecto incluya un punto en el que se busque el involucramiento del entorno iunmediato de los Sujetos de derecho</t>
        </r>
      </text>
    </comment>
    <comment ref="C52" authorId="0" shapeId="0" xr:uid="{00000000-0006-0000-03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Como la organización realizará el monitoreo de avances y resultados </t>
        </r>
      </text>
    </comment>
    <comment ref="C56" authorId="0" shapeId="0" xr:uid="{00000000-0006-0000-03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Puede ser una encuesta, entrevista, una presentación de resultados. Se deberá tener una retoralimentación con un ideal de 50% o mínimo 30% de participación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5" authorId="0" shapeId="0" xr:uid="{00000000-0006-0000-0400-000001000000}">
      <text>
        <r>
          <rPr>
            <b/>
            <sz val="10"/>
            <color rgb="FF000000"/>
            <rFont val="Tahoma"/>
            <family val="2"/>
          </rPr>
          <t>Microsoft Office User:</t>
        </r>
        <r>
          <rPr>
            <sz val="10"/>
            <color rgb="FF000000"/>
            <rFont val="Tahoma"/>
            <family val="2"/>
          </rPr>
          <t xml:space="preserve">
</t>
        </r>
        <r>
          <rPr>
            <sz val="10"/>
            <color rgb="FF000000"/>
            <rFont val="Tahoma"/>
            <family val="2"/>
          </rPr>
          <t>Para completar la información del Marco Lógico te recomendamos consultar el documento anexo "Guía para el Marco Lógico en PDF"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Claudia Morales</author>
  </authors>
  <commentList>
    <comment ref="A5" authorId="0" shapeId="0" xr:uid="{5C97FE1A-B20F-0F49-9B25-EE9A3CDBA765}">
      <text>
        <r>
          <rPr>
            <b/>
            <sz val="10"/>
            <color rgb="FF000000"/>
            <rFont val="Tahoma"/>
            <family val="2"/>
          </rPr>
          <t>Microsoft Office User:</t>
        </r>
        <r>
          <rPr>
            <sz val="10"/>
            <color rgb="FF000000"/>
            <rFont val="Tahoma"/>
            <family val="2"/>
          </rPr>
          <t xml:space="preserve">
</t>
        </r>
        <r>
          <rPr>
            <sz val="10"/>
            <color rgb="FF000000"/>
            <rFont val="Tahoma"/>
            <family val="2"/>
          </rPr>
          <t xml:space="preserve">Favor de consultar la Guía de llenado del Presupuesto </t>
        </r>
      </text>
    </comment>
    <comment ref="C5" authorId="1" shapeId="0" xr:uid="{FAC54E06-FFAF-9546-915A-9860A8EA991D}">
      <text>
        <r>
          <rPr>
            <sz val="10"/>
            <color rgb="FF000000"/>
            <rFont val="Tahoma"/>
            <family val="2"/>
          </rPr>
          <t>SE PUEDE REPETIR EL PRODUCTO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15" authorId="0" shapeId="0" xr:uid="{00000000-0006-0000-0A00-000001000000}">
      <text>
        <r>
          <rPr>
            <b/>
            <sz val="10"/>
            <color rgb="FF000000"/>
            <rFont val="Tahoma"/>
            <family val="2"/>
          </rPr>
          <t>Microsoft Office User:</t>
        </r>
        <r>
          <rPr>
            <sz val="10"/>
            <color rgb="FF000000"/>
            <rFont val="Tahoma"/>
            <family val="2"/>
          </rPr>
          <t xml:space="preserve">
</t>
        </r>
        <r>
          <rPr>
            <sz val="10"/>
            <color rgb="FF000000"/>
            <rFont val="Tahoma"/>
            <family val="2"/>
          </rPr>
          <t xml:space="preserve">Es el documento necesario y obligatorio para la formación legal de una organización. Contiene datos fundamentales sobre el qué hacer de la organización y su objeto. </t>
        </r>
      </text>
    </comment>
    <comment ref="D16" authorId="0" shapeId="0" xr:uid="{00000000-0006-0000-0A00-000002000000}">
      <text>
        <r>
          <rPr>
            <b/>
            <sz val="10"/>
            <color rgb="FF000000"/>
            <rFont val="Tahoma"/>
            <family val="2"/>
          </rPr>
          <t>Microsoft Office User:</t>
        </r>
        <r>
          <rPr>
            <sz val="10"/>
            <color rgb="FF000000"/>
            <rFont val="Tahoma"/>
            <family val="2"/>
          </rPr>
          <t xml:space="preserve">
</t>
        </r>
        <r>
          <rPr>
            <sz val="10"/>
            <color rgb="FF000000"/>
            <rFont val="Tahoma"/>
            <family val="2"/>
          </rPr>
          <t xml:space="preserve">Una protocolización de acta brinda existencia, legalidad y eleva a categoría de escritura, es decir, Incorpora al protocolo un documento que requiera esa formalidad. 
</t>
        </r>
        <r>
          <rPr>
            <sz val="10"/>
            <color rgb="FF000000"/>
            <rFont val="Tahoma"/>
            <family val="2"/>
          </rPr>
          <t xml:space="preserve">
</t>
        </r>
        <r>
          <rPr>
            <sz val="10"/>
            <color rgb="FF000000"/>
            <rFont val="Tahoma"/>
            <family val="2"/>
          </rPr>
          <t>Para las OSC de México se espera que la OSC integre la última acta de asamblea protocolizada, posterior a la modificación de estatutos con base en la Ley de Impuesto Sobre la Renta (LISR) del 2017</t>
        </r>
      </text>
    </comment>
    <comment ref="D17" authorId="0" shapeId="0" xr:uid="{00000000-0006-0000-0A00-000003000000}">
      <text>
        <r>
          <rPr>
            <b/>
            <sz val="10"/>
            <color rgb="FF000000"/>
            <rFont val="Tahoma"/>
            <family val="2"/>
          </rPr>
          <t>Microsoft Office User:</t>
        </r>
        <r>
          <rPr>
            <sz val="10"/>
            <color rgb="FF000000"/>
            <rFont val="Tahoma"/>
            <family val="2"/>
          </rPr>
          <t xml:space="preserve">
</t>
        </r>
        <r>
          <rPr>
            <sz val="10"/>
            <color rgb="FF000000"/>
            <rFont val="Tahoma"/>
            <family val="2"/>
          </rPr>
          <t xml:space="preserve">
</t>
        </r>
        <r>
          <rPr>
            <sz val="10"/>
            <color rgb="FF000000"/>
            <rFont val="Tahoma"/>
            <family val="2"/>
          </rPr>
          <t>Es la autorización bajo la cual una persona física o jurídica designa a otra como representante legal. Según el tipo de poder, este representante podrá obrar en determinados actos jurídicos y bajo distintos contextos y marcos de actuación. Subrayar sobre PDF nombre, libro y fecha</t>
        </r>
      </text>
    </comment>
    <comment ref="D18" authorId="0" shapeId="0" xr:uid="{00000000-0006-0000-0A00-000004000000}">
      <text>
        <r>
          <rPr>
            <b/>
            <sz val="10"/>
            <color rgb="FF000000"/>
            <rFont val="Tahoma"/>
            <family val="2"/>
          </rPr>
          <t>Microsoft Office User:</t>
        </r>
        <r>
          <rPr>
            <sz val="10"/>
            <color rgb="FF000000"/>
            <rFont val="Tahoma"/>
            <family val="2"/>
          </rPr>
          <t xml:space="preserve">
</t>
        </r>
        <r>
          <rPr>
            <sz val="10"/>
            <color rgb="FF000000"/>
            <rFont val="Tahoma"/>
            <family val="2"/>
          </rPr>
          <t xml:space="preserve">Para México: Credencial para votar vigente, expedida por el Instituto Nacional Electoral, Pasaporte vigente., Cédula profesional vigente, Licencia de conducir vigente.
</t>
        </r>
        <r>
          <rPr>
            <sz val="10"/>
            <color rgb="FF000000"/>
            <rFont val="Tahoma"/>
            <family val="2"/>
          </rPr>
          <t xml:space="preserve">
</t>
        </r>
        <r>
          <rPr>
            <sz val="10"/>
            <color rgb="FF000000"/>
            <rFont val="Tahoma"/>
            <family val="2"/>
          </rPr>
          <t xml:space="preserve">Para Costa Rica: Cédula de Identidad, Tribunal Supremo de Elecciones vigente, Pasaporte Vigente, Cédula Profesional vigente, Licencia de conducir vigente
</t>
        </r>
        <r>
          <rPr>
            <sz val="10"/>
            <color rgb="FF000000"/>
            <rFont val="Tahoma"/>
            <family val="2"/>
          </rPr>
          <t xml:space="preserve">
</t>
        </r>
        <r>
          <rPr>
            <sz val="10"/>
            <color rgb="FF000000"/>
            <rFont val="Tahoma"/>
            <family val="2"/>
          </rPr>
          <t xml:space="preserve">Asegurarse que el escaneo sea visible.
</t>
        </r>
      </text>
    </comment>
    <comment ref="D19" authorId="0" shapeId="0" xr:uid="{00000000-0006-0000-0A00-000005000000}">
      <text>
        <r>
          <rPr>
            <b/>
            <sz val="10"/>
            <color rgb="FF000000"/>
            <rFont val="Tahoma"/>
            <family val="2"/>
          </rPr>
          <t>Microsoft Office User:</t>
        </r>
        <r>
          <rPr>
            <sz val="10"/>
            <color rgb="FF000000"/>
            <rFont val="Tahoma"/>
            <family val="2"/>
          </rPr>
          <t xml:space="preserve">
</t>
        </r>
        <r>
          <rPr>
            <sz val="10"/>
            <color rgb="FF000000"/>
            <rFont val="Tahoma"/>
            <family val="2"/>
          </rPr>
          <t xml:space="preserve">Para México: La constancia de situación fiscal es el documento por el cual la persona moral puede conocer el estatus que tienen ante el SAT. Con esta constancia se ve información valiosa de la organización como: Obligaciones fiscales, fecha de alta en Hacienda, datos generales del contribuyente, datos de ubicación, etc.
</t>
        </r>
        <r>
          <rPr>
            <sz val="10"/>
            <color rgb="FF000000"/>
            <rFont val="Tahoma"/>
            <family val="2"/>
          </rPr>
          <t xml:space="preserve">
</t>
        </r>
        <r>
          <rPr>
            <sz val="10"/>
            <color rgb="FF000000"/>
            <rFont val="Tahoma"/>
            <family val="2"/>
          </rPr>
          <t>Para Costa Rica: Constancia de Situación Tributaria y Cédula de Personería Jurídica</t>
        </r>
      </text>
    </comment>
    <comment ref="D20" authorId="0" shapeId="0" xr:uid="{00000000-0006-0000-0A00-000006000000}">
      <text>
        <r>
          <rPr>
            <b/>
            <sz val="10"/>
            <color rgb="FF000000"/>
            <rFont val="Tahoma"/>
            <family val="2"/>
          </rPr>
          <t>Microsoft Office User:</t>
        </r>
        <r>
          <rPr>
            <sz val="10"/>
            <color rgb="FF000000"/>
            <rFont val="Tahoma"/>
            <family val="2"/>
          </rPr>
          <t xml:space="preserve">
</t>
        </r>
        <r>
          <rPr>
            <sz val="10"/>
            <color rgb="FF000000"/>
            <rFont val="Tahoma"/>
            <family val="2"/>
          </rPr>
          <t xml:space="preserve">Para México: Publicación del Diario Oficial de la Federación (DOF) en la que señala como vigente el estatus de la OSC como donataria autorizada para recibir donativos deducibles
</t>
        </r>
        <r>
          <rPr>
            <sz val="10"/>
            <color rgb="FF000000"/>
            <rFont val="Tahoma"/>
            <family val="2"/>
          </rPr>
          <t xml:space="preserve">
</t>
        </r>
        <r>
          <rPr>
            <sz val="10"/>
            <color rgb="FF000000"/>
            <rFont val="Tahoma"/>
            <family val="2"/>
          </rPr>
          <t xml:space="preserve">Para Costa Rica: Captura de Pantalla del Portal web del Ministerio de Hacienda en donde aparece como entidad autorizada para recibir donativos deducibles de la renta bruta de los donantes
</t>
        </r>
        <r>
          <rPr>
            <sz val="10"/>
            <color rgb="FF000000"/>
            <rFont val="Tahoma"/>
            <family val="2"/>
          </rPr>
          <t xml:space="preserve">
</t>
        </r>
        <r>
          <rPr>
            <sz val="10"/>
            <color rgb="FF000000"/>
            <rFont val="Tahoma"/>
            <family val="2"/>
          </rPr>
          <t xml:space="preserve">Enviar sólo la página correspondiente con el nombre de la organización subrayada, con fecha visible
</t>
        </r>
      </text>
    </comment>
    <comment ref="D21" authorId="0" shapeId="0" xr:uid="{00000000-0006-0000-0A00-000007000000}">
      <text>
        <r>
          <rPr>
            <b/>
            <sz val="10"/>
            <color rgb="FF000000"/>
            <rFont val="Tahoma"/>
            <family val="2"/>
          </rPr>
          <t>Microsoft Office User:</t>
        </r>
        <r>
          <rPr>
            <sz val="10"/>
            <color rgb="FF000000"/>
            <rFont val="Tahoma"/>
            <family val="2"/>
          </rPr>
          <t xml:space="preserve">
</t>
        </r>
        <r>
          <rPr>
            <sz val="10"/>
            <color rgb="FF000000"/>
            <rFont val="Tahoma"/>
            <family val="2"/>
          </rPr>
          <t xml:space="preserve">Para México: Constancia de autorización del SAT emitida a la organización para recibir donativos deducibles
</t>
        </r>
        <r>
          <rPr>
            <sz val="10"/>
            <color rgb="FF000000"/>
            <rFont val="Tahoma"/>
            <family val="2"/>
          </rPr>
          <t xml:space="preserve">
</t>
        </r>
        <r>
          <rPr>
            <sz val="10"/>
            <color rgb="FF000000"/>
            <rFont val="Tahoma"/>
            <family val="2"/>
          </rPr>
          <t xml:space="preserve">Para Costa Rica: Documento AUTORIZACIÓN DEL ACTO ADMINISTRAVO DE SOLICITUD DE RENOVACIÓN O AUTORIZACIÓN PARA RECIBIR DONACIONES
</t>
        </r>
        <r>
          <rPr>
            <sz val="10"/>
            <color rgb="FF000000"/>
            <rFont val="Tahoma"/>
            <family val="2"/>
          </rPr>
          <t xml:space="preserve">
</t>
        </r>
        <r>
          <rPr>
            <sz val="10"/>
            <color rgb="FF000000"/>
            <rFont val="Tahoma"/>
            <family val="2"/>
          </rPr>
          <t xml:space="preserve">Vigencia no mayor a 3 años 
</t>
        </r>
        <r>
          <rPr>
            <sz val="10"/>
            <color rgb="FF000000"/>
            <rFont val="Tahoma"/>
            <family val="2"/>
          </rPr>
          <t xml:space="preserve">
</t>
        </r>
      </text>
    </comment>
    <comment ref="D22" authorId="0" shapeId="0" xr:uid="{00000000-0006-0000-0A00-000008000000}">
      <text>
        <r>
          <rPr>
            <b/>
            <sz val="10"/>
            <color rgb="FF000000"/>
            <rFont val="Tahoma"/>
            <family val="2"/>
          </rPr>
          <t>Microsoft Office User:</t>
        </r>
        <r>
          <rPr>
            <sz val="10"/>
            <color rgb="FF000000"/>
            <rFont val="Tahoma"/>
            <family val="2"/>
          </rPr>
          <t xml:space="preserve">
</t>
        </r>
        <r>
          <rPr>
            <sz val="10"/>
            <color rgb="FF000000"/>
            <rFont val="Tahoma"/>
            <family val="2"/>
          </rPr>
          <t xml:space="preserve">Para México: Oficio de Opinión de Cumplimiento Fiscal Positiva
</t>
        </r>
        <r>
          <rPr>
            <sz val="10"/>
            <color rgb="FF000000"/>
            <rFont val="Tahoma"/>
            <family val="2"/>
          </rPr>
          <t xml:space="preserve">
</t>
        </r>
        <r>
          <rPr>
            <sz val="10"/>
            <color rgb="FF000000"/>
            <rFont val="Tahoma"/>
            <family val="2"/>
          </rPr>
          <t xml:space="preserve">Para Costa Rica: Consulta de Situación Tributaria
</t>
        </r>
        <r>
          <rPr>
            <sz val="10"/>
            <color rgb="FF000000"/>
            <rFont val="Tahoma"/>
            <family val="2"/>
          </rPr>
          <t xml:space="preserve">
</t>
        </r>
        <r>
          <rPr>
            <sz val="10"/>
            <color rgb="FF000000"/>
            <rFont val="Tahoma"/>
            <family val="2"/>
          </rPr>
          <t>vigencia no mayor a 2 meses</t>
        </r>
      </text>
    </comment>
    <comment ref="D23" authorId="0" shapeId="0" xr:uid="{00000000-0006-0000-0A00-000009000000}">
      <text>
        <r>
          <rPr>
            <b/>
            <sz val="10"/>
            <color rgb="FF000000"/>
            <rFont val="Tahoma"/>
            <family val="2"/>
          </rPr>
          <t>Microsoft Office User:</t>
        </r>
        <r>
          <rPr>
            <sz val="10"/>
            <color rgb="FF000000"/>
            <rFont val="Tahoma"/>
            <family val="2"/>
          </rPr>
          <t xml:space="preserve">
</t>
        </r>
        <r>
          <rPr>
            <sz val="10"/>
            <color rgb="FF000000"/>
            <rFont val="Tahoma"/>
            <family val="2"/>
          </rPr>
          <t>Presentar el informe de transparencia ante Hacienda para hacer del conocimiento al público en general, todo lo relacionado con los donativos deducibles que la organización haya recibido.</t>
        </r>
      </text>
    </comment>
    <comment ref="D24" authorId="0" shapeId="0" xr:uid="{00000000-0006-0000-0A00-00000A000000}">
      <text>
        <r>
          <rPr>
            <b/>
            <sz val="10"/>
            <color rgb="FF000000"/>
            <rFont val="Tahoma"/>
            <family val="2"/>
          </rPr>
          <t>Microsoft Office User:</t>
        </r>
        <r>
          <rPr>
            <sz val="10"/>
            <color rgb="FF000000"/>
            <rFont val="Tahoma"/>
            <family val="2"/>
          </rPr>
          <t xml:space="preserve">
</t>
        </r>
        <r>
          <rPr>
            <sz val="10"/>
            <color rgb="FF000000"/>
            <rFont val="Tahoma"/>
            <family val="2"/>
          </rPr>
          <t>La declaración anual es la forma de reportar a Hacienda los ingresos y egresos que se generaron durante el año anterior para así poder contribuir con el pago de impuestos.</t>
        </r>
      </text>
    </comment>
    <comment ref="D25" authorId="0" shapeId="0" xr:uid="{00000000-0006-0000-0A00-00000B000000}">
      <text>
        <r>
          <rPr>
            <b/>
            <sz val="10"/>
            <color rgb="FF000000"/>
            <rFont val="Tahoma"/>
            <family val="2"/>
          </rPr>
          <t>Microsoft Office User:</t>
        </r>
        <r>
          <rPr>
            <sz val="10"/>
            <color rgb="FF000000"/>
            <rFont val="Tahoma"/>
            <family val="2"/>
          </rPr>
          <t xml:space="preserve">
</t>
        </r>
        <r>
          <rPr>
            <sz val="10"/>
            <color rgb="FF000000"/>
            <rFont val="Calibri"/>
            <family val="2"/>
          </rPr>
          <t xml:space="preserve">La presentación de avisos es con el objeto de identificar y transparentar el origen de los recursos de las operaciones realizadas, identificando a los clientes o usuarios de posibles actos de lavado de dinero y preservar la economía nacional.
</t>
        </r>
        <r>
          <rPr>
            <sz val="10"/>
            <color rgb="FF000000"/>
            <rFont val="Tahoma"/>
            <family val="2"/>
          </rPr>
          <t xml:space="preserve">
</t>
        </r>
        <r>
          <rPr>
            <sz val="10"/>
            <color rgb="FF000000"/>
            <rFont val="Tahoma"/>
            <family val="2"/>
          </rPr>
          <t>Para México: Del año en curso. Se obtiene del portal Antilavado de SHCP</t>
        </r>
      </text>
    </comment>
    <comment ref="D36" authorId="0" shapeId="0" xr:uid="{00000000-0006-0000-0A00-00000C000000}">
      <text>
        <r>
          <rPr>
            <b/>
            <sz val="10"/>
            <color rgb="FF000000"/>
            <rFont val="Tahoma"/>
            <family val="2"/>
          </rPr>
          <t>Microsoft Office User:</t>
        </r>
        <r>
          <rPr>
            <sz val="10"/>
            <color rgb="FF000000"/>
            <rFont val="Tahoma"/>
            <family val="2"/>
          </rPr>
          <t xml:space="preserve">
</t>
        </r>
        <r>
          <rPr>
            <sz val="10"/>
            <color rgb="FF000000"/>
            <rFont val="Tahoma"/>
            <family val="2"/>
          </rPr>
          <t xml:space="preserve">Foto 1: Ubicación (fachada)
</t>
        </r>
        <r>
          <rPr>
            <sz val="10"/>
            <color rgb="FF000000"/>
            <rFont val="Tahoma"/>
            <family val="2"/>
          </rPr>
          <t xml:space="preserve">Foto 2: Infraestructura de la organización (interior)
</t>
        </r>
        <r>
          <rPr>
            <sz val="10"/>
            <color rgb="FF000000"/>
            <rFont val="Tahoma"/>
            <family val="2"/>
          </rPr>
          <t xml:space="preserve">Foto 3: Actividades con Población Objetivo
</t>
        </r>
        <r>
          <rPr>
            <sz val="10"/>
            <color rgb="FF000000"/>
            <rFont val="Tahoma"/>
            <family val="2"/>
          </rPr>
          <t xml:space="preserve">Foto 4: Personal de la Organización (grupal)
</t>
        </r>
        <r>
          <rPr>
            <sz val="10"/>
            <color rgb="FF000000"/>
            <rFont val="Tahoma"/>
            <family val="2"/>
          </rPr>
          <t xml:space="preserve">Foto 5: Población Objetivo (No rostros)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6" authorId="0" shapeId="0" xr:uid="{F9075E7F-327B-3B46-9CF2-E2EBFC4C408A}">
      <text>
        <r>
          <rPr>
            <b/>
            <sz val="10"/>
            <color rgb="FF000000"/>
            <rFont val="Tahoma"/>
            <family val="2"/>
          </rPr>
          <t>Microsoft Office User:</t>
        </r>
        <r>
          <rPr>
            <sz val="10"/>
            <color rgb="FF000000"/>
            <rFont val="Tahoma"/>
            <family val="2"/>
          </rPr>
          <t xml:space="preserve">
</t>
        </r>
        <r>
          <rPr>
            <sz val="10"/>
            <color rgb="FF000000"/>
            <rFont val="Tahoma"/>
            <family val="2"/>
          </rPr>
          <t xml:space="preserve">0 = No Cumple
</t>
        </r>
        <r>
          <rPr>
            <sz val="10"/>
            <color rgb="FF000000"/>
            <rFont val="Tahoma"/>
            <family val="2"/>
          </rPr>
          <t>4 = Cumple</t>
        </r>
      </text>
    </comment>
    <comment ref="F7" authorId="0" shapeId="0" xr:uid="{47733C10-4A83-CB48-9F99-747CBB73FE3C}">
      <text>
        <r>
          <rPr>
            <b/>
            <sz val="10"/>
            <color rgb="FF000000"/>
            <rFont val="Tahoma"/>
            <family val="2"/>
          </rPr>
          <t>Microsoft Office User:</t>
        </r>
        <r>
          <rPr>
            <sz val="10"/>
            <color rgb="FF000000"/>
            <rFont val="Tahoma"/>
            <family val="2"/>
          </rPr>
          <t xml:space="preserve">
</t>
        </r>
        <r>
          <rPr>
            <sz val="10"/>
            <color rgb="FF000000"/>
            <rFont val="Tahoma"/>
            <family val="2"/>
          </rPr>
          <t>Esta calificación viene de la pestña "evaluacion inicial"</t>
        </r>
      </text>
    </comment>
    <comment ref="D14" authorId="0" shapeId="0" xr:uid="{EEF97D06-293D-F04C-B5BB-0545A4B6646C}">
      <text>
        <r>
          <rPr>
            <b/>
            <sz val="10"/>
            <color rgb="FF000000"/>
            <rFont val="Tahoma"/>
            <family val="2"/>
          </rPr>
          <t>Microsoft Office User:</t>
        </r>
        <r>
          <rPr>
            <sz val="10"/>
            <color rgb="FF000000"/>
            <rFont val="Tahoma"/>
            <family val="2"/>
          </rPr>
          <t xml:space="preserve">
</t>
        </r>
        <r>
          <rPr>
            <sz val="10"/>
            <color rgb="FF000000"/>
            <rFont val="Tahoma"/>
            <family val="2"/>
          </rPr>
          <t xml:space="preserve">Celdas formuladas.
</t>
        </r>
        <r>
          <rPr>
            <sz val="10"/>
            <color rgb="FF000000"/>
            <rFont val="Tahoma"/>
            <family val="2"/>
          </rPr>
          <t>No Modificar.</t>
        </r>
      </text>
    </comment>
    <comment ref="F14" authorId="0" shapeId="0" xr:uid="{67B2A045-4CD7-9840-9A9E-B785AB75D80A}">
      <text>
        <r>
          <rPr>
            <b/>
            <sz val="10"/>
            <color rgb="FF000000"/>
            <rFont val="Tahoma"/>
            <family val="2"/>
          </rPr>
          <t>Microsoft Office User:</t>
        </r>
        <r>
          <rPr>
            <sz val="10"/>
            <color rgb="FF000000"/>
            <rFont val="Tahoma"/>
            <family val="2"/>
          </rPr>
          <t xml:space="preserve">
</t>
        </r>
        <r>
          <rPr>
            <sz val="10"/>
            <color rgb="FF000000"/>
            <rFont val="Tahoma"/>
            <family val="2"/>
          </rPr>
          <t>Estas calificaciones vienen de la pestaña "capacidad instalada"</t>
        </r>
      </text>
    </comment>
    <comment ref="F26" authorId="0" shapeId="0" xr:uid="{AA83EE1F-3BFE-8C45-BD59-E1A6B4358990}">
      <text>
        <r>
          <rPr>
            <b/>
            <sz val="10"/>
            <color rgb="FF000000"/>
            <rFont val="Tahoma"/>
            <family val="2"/>
          </rPr>
          <t>Microsoft Office User:</t>
        </r>
        <r>
          <rPr>
            <sz val="10"/>
            <color rgb="FF000000"/>
            <rFont val="Tahoma"/>
            <family val="2"/>
          </rPr>
          <t xml:space="preserve">
</t>
        </r>
        <r>
          <rPr>
            <sz val="10"/>
            <color rgb="FF000000"/>
            <rFont val="Tahoma"/>
            <family val="2"/>
          </rPr>
          <t>Estas calificaciones vienen de la pestaña "proyecto"</t>
        </r>
      </text>
    </comment>
    <comment ref="F30" authorId="0" shapeId="0" xr:uid="{F24B9488-8322-8C47-BF58-37C1A6FB29AD}">
      <text>
        <r>
          <rPr>
            <b/>
            <sz val="10"/>
            <color rgb="FF000000"/>
            <rFont val="Tahoma"/>
            <family val="2"/>
          </rPr>
          <t>Microsoft Office User:</t>
        </r>
        <r>
          <rPr>
            <sz val="10"/>
            <color rgb="FF000000"/>
            <rFont val="Tahoma"/>
            <family val="2"/>
          </rPr>
          <t xml:space="preserve"> Esta calificación viene de la pestaña "Proyecto"
</t>
        </r>
      </text>
    </comment>
    <comment ref="F34" authorId="0" shapeId="0" xr:uid="{E3DB14D3-D5F5-F142-AE78-5AE6E8C01649}">
      <text>
        <r>
          <rPr>
            <b/>
            <sz val="10"/>
            <color rgb="FF000000"/>
            <rFont val="Tahoma"/>
            <family val="2"/>
          </rPr>
          <t>Microsoft Office User:</t>
        </r>
        <r>
          <rPr>
            <sz val="10"/>
            <color rgb="FF000000"/>
            <rFont val="Tahoma"/>
            <family val="2"/>
          </rPr>
          <t xml:space="preserve">
</t>
        </r>
        <r>
          <rPr>
            <sz val="10"/>
            <color rgb="FF000000"/>
            <rFont val="Tahoma"/>
            <family val="2"/>
          </rPr>
          <t xml:space="preserve">Estas calificaciones vienen de la pestaña "Evalua Marco Logico"
</t>
        </r>
      </text>
    </comment>
    <comment ref="F44" authorId="0" shapeId="0" xr:uid="{15548665-75CA-7B4A-AF57-C0907BCA8A1B}">
      <text>
        <r>
          <rPr>
            <b/>
            <sz val="10"/>
            <color rgb="FF000000"/>
            <rFont val="Tahoma"/>
            <family val="2"/>
          </rPr>
          <t>Microsoft Office User:</t>
        </r>
        <r>
          <rPr>
            <sz val="10"/>
            <color rgb="FF000000"/>
            <rFont val="Tahoma"/>
            <family val="2"/>
          </rPr>
          <t xml:space="preserve">
</t>
        </r>
        <r>
          <rPr>
            <sz val="10"/>
            <color rgb="FF000000"/>
            <rFont val="Tahoma"/>
            <family val="2"/>
          </rPr>
          <t xml:space="preserve">Esta Calificación viene de la pestaña "proyecto"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17" authorId="0" shapeId="0" xr:uid="{F6EF0343-FB5C-A647-9741-847B2B24C889}">
      <text>
        <r>
          <rPr>
            <b/>
            <sz val="10"/>
            <color rgb="FF000000"/>
            <rFont val="Tahoma"/>
            <family val="2"/>
          </rPr>
          <t>Microsoft Office User:</t>
        </r>
        <r>
          <rPr>
            <sz val="10"/>
            <color rgb="FF000000"/>
            <rFont val="Tahoma"/>
            <family val="2"/>
          </rPr>
          <t xml:space="preserve">
</t>
        </r>
        <r>
          <rPr>
            <sz val="10"/>
            <color rgb="FF000000"/>
            <rFont val="Tahoma"/>
            <family val="2"/>
          </rPr>
          <t xml:space="preserve">Celdas formuladas. 
</t>
        </r>
        <r>
          <rPr>
            <sz val="10"/>
            <color rgb="FF000000"/>
            <rFont val="Tahoma"/>
            <family val="2"/>
          </rPr>
          <t>No modificar.</t>
        </r>
      </text>
    </comment>
    <comment ref="E31" authorId="0" shapeId="0" xr:uid="{CBF67D18-36DE-744C-946A-7CD4DD451871}">
      <text>
        <r>
          <rPr>
            <b/>
            <sz val="10"/>
            <color rgb="FF000000"/>
            <rFont val="Tahoma"/>
            <family val="2"/>
          </rPr>
          <t>Microsoft Office User:</t>
        </r>
        <r>
          <rPr>
            <sz val="10"/>
            <color rgb="FF000000"/>
            <rFont val="Tahoma"/>
            <family val="2"/>
          </rPr>
          <t xml:space="preserve">
</t>
        </r>
        <r>
          <rPr>
            <sz val="10"/>
            <color rgb="FF000000"/>
            <rFont val="Tahoma"/>
            <family val="2"/>
          </rPr>
          <t xml:space="preserve">Celdas Formuladas. 
</t>
        </r>
        <r>
          <rPr>
            <sz val="10"/>
            <color rgb="FF000000"/>
            <rFont val="Tahoma"/>
            <family val="2"/>
          </rPr>
          <t>No modificar</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6" authorId="0" shapeId="0" xr:uid="{2D8521D3-CEB4-9744-832F-99ED2BFA01CC}">
      <text>
        <r>
          <rPr>
            <sz val="12"/>
            <color rgb="FF000000"/>
            <rFont val="Calibri"/>
            <family val="2"/>
          </rPr>
          <t>Microsoft Office User:</t>
        </r>
        <r>
          <rPr>
            <b/>
            <sz val="13"/>
            <color rgb="FF44546A"/>
            <rFont val="Calibri"/>
            <family val="2"/>
          </rPr>
          <t xml:space="preserve">
</t>
        </r>
        <r>
          <rPr>
            <sz val="12"/>
            <color rgb="FF000000"/>
            <rFont val="Calibri"/>
            <family val="2"/>
          </rPr>
          <t xml:space="preserve">La estructura del proyecto, meta, objetivo, producto y actividad y todos los enunciados deben estar presentes. 
</t>
        </r>
        <r>
          <rPr>
            <b/>
            <sz val="13"/>
            <color rgb="FF44546A"/>
            <rFont val="Calibri"/>
            <family val="2"/>
          </rPr>
          <t xml:space="preserve">
</t>
        </r>
        <r>
          <rPr>
            <sz val="12"/>
            <color rgb="FF000000"/>
            <rFont val="Calibri"/>
            <family val="2"/>
          </rPr>
          <t xml:space="preserve">Emplearemos la lógica vertical y horizontal como el método de lectura y revisión del marco lógico.
</t>
        </r>
      </text>
    </comment>
    <comment ref="F6" authorId="0" shapeId="0" xr:uid="{53053505-BF7B-C047-BDB4-BE034FE495CB}">
      <text>
        <r>
          <rPr>
            <b/>
            <sz val="10"/>
            <color rgb="FF000000"/>
            <rFont val="Tahoma"/>
            <family val="2"/>
          </rPr>
          <t>Microsoft Office User:</t>
        </r>
        <r>
          <rPr>
            <sz val="10"/>
            <color rgb="FF000000"/>
            <rFont val="Tahoma"/>
            <family val="2"/>
          </rPr>
          <t xml:space="preserve">
</t>
        </r>
        <r>
          <rPr>
            <sz val="11"/>
            <color rgb="FF000000"/>
            <rFont val="Calibri"/>
            <family val="2"/>
            <scheme val="minor"/>
          </rPr>
          <t xml:space="preserve">Celdas Formuladas. </t>
        </r>
        <r>
          <rPr>
            <sz val="11"/>
            <color rgb="FF000000"/>
            <rFont val="Calibri"/>
            <family val="2"/>
            <scheme val="minor"/>
          </rPr>
          <t xml:space="preserve">
</t>
        </r>
        <r>
          <rPr>
            <sz val="11"/>
            <color rgb="FF000000"/>
            <rFont val="Calibri"/>
            <family val="2"/>
            <scheme val="minor"/>
          </rPr>
          <t>No modificar</t>
        </r>
        <r>
          <rPr>
            <sz val="11"/>
            <color rgb="FF000000"/>
            <rFont val="Calibri"/>
            <family val="2"/>
            <scheme val="minor"/>
          </rPr>
          <t xml:space="preserve">
</t>
        </r>
      </text>
    </comment>
    <comment ref="B10" authorId="0" shapeId="0" xr:uid="{6F1AFC8F-43F8-714D-86A2-8597A2E22C48}">
      <text>
        <r>
          <rPr>
            <sz val="12"/>
            <color rgb="FF000000"/>
            <rFont val="Calibri"/>
            <family val="2"/>
          </rPr>
          <t>Microsoft Office User:</t>
        </r>
        <r>
          <rPr>
            <b/>
            <sz val="13"/>
            <color rgb="FF44546A"/>
            <rFont val="Calibri"/>
            <family val="2"/>
          </rPr>
          <t xml:space="preserve">
</t>
        </r>
        <r>
          <rPr>
            <sz val="12"/>
            <color rgb="FF000000"/>
            <rFont val="Calibri"/>
            <family val="2"/>
          </rPr>
          <t xml:space="preserve">Si el proyecto presenta una meta a nivel de contribución no lleva indicadores, sólo en el caso de metas redactadas como atribución, en un ámbito de la institución atribuible a su intervención. Pero esto sólo hacia una segunda fase de la dictaminación. 
</t>
        </r>
      </text>
    </comment>
    <comment ref="B13" authorId="0" shapeId="0" xr:uid="{21C3E3DE-B551-E74A-AC52-304B9D0D4F59}">
      <text>
        <r>
          <rPr>
            <sz val="12"/>
            <color rgb="FF000000"/>
            <rFont val="Calibri"/>
            <family val="2"/>
          </rPr>
          <t>Microsoft Office User:</t>
        </r>
        <r>
          <rPr>
            <b/>
            <sz val="13"/>
            <color rgb="FF44546A"/>
            <rFont val="Calibri"/>
            <family val="2"/>
          </rPr>
          <t xml:space="preserve">
</t>
        </r>
        <r>
          <rPr>
            <sz val="12"/>
            <color rgb="FF000000"/>
            <rFont val="Calibri"/>
            <family val="2"/>
          </rPr>
          <t xml:space="preserve">Los indicadores se espera que tengan calidad, cantidad y tiempo.
</t>
        </r>
        <r>
          <rPr>
            <b/>
            <sz val="13"/>
            <color rgb="FF44546A"/>
            <rFont val="Calibri"/>
            <family val="2"/>
          </rPr>
          <t xml:space="preserve">
</t>
        </r>
        <r>
          <rPr>
            <sz val="12"/>
            <color rgb="FF000000"/>
            <rFont val="Calibri"/>
            <family val="2"/>
          </rPr>
          <t xml:space="preserve">Considerar el modelo SMART en la revisión de indicadores. (ESPECÍFICO, MEDIBLE, ALCANZABLE, REALISTA, EN TIEMPO)
</t>
        </r>
        <r>
          <rPr>
            <sz val="12"/>
            <color rgb="FF000000"/>
            <rFont val="Calibri"/>
            <family val="2"/>
          </rPr>
          <t xml:space="preserve">
</t>
        </r>
      </text>
    </comment>
    <comment ref="F13" authorId="0" shapeId="0" xr:uid="{0E391777-1400-174C-9692-1826C5AAB6F3}">
      <text>
        <r>
          <rPr>
            <b/>
            <sz val="10"/>
            <color rgb="FF000000"/>
            <rFont val="Tahoma"/>
            <family val="2"/>
          </rPr>
          <t>Microsoft Office User:</t>
        </r>
        <r>
          <rPr>
            <sz val="10"/>
            <color rgb="FF000000"/>
            <rFont val="Tahoma"/>
            <family val="2"/>
          </rPr>
          <t xml:space="preserve">
</t>
        </r>
        <r>
          <rPr>
            <sz val="11"/>
            <color rgb="FF000000"/>
            <rFont val="Calibri"/>
            <family val="2"/>
            <scheme val="minor"/>
          </rPr>
          <t xml:space="preserve">Celdas Formuladas. </t>
        </r>
        <r>
          <rPr>
            <sz val="11"/>
            <color rgb="FF000000"/>
            <rFont val="Calibri"/>
            <family val="2"/>
            <scheme val="minor"/>
          </rPr>
          <t xml:space="preserve">
</t>
        </r>
        <r>
          <rPr>
            <sz val="11"/>
            <color rgb="FF000000"/>
            <rFont val="Calibri"/>
            <family val="2"/>
            <scheme val="minor"/>
          </rPr>
          <t>No modificar</t>
        </r>
        <r>
          <rPr>
            <sz val="11"/>
            <color rgb="FF000000"/>
            <rFont val="Calibri"/>
            <family val="2"/>
            <scheme val="minor"/>
          </rPr>
          <t xml:space="preserve">
</t>
        </r>
      </text>
    </comment>
    <comment ref="B15" authorId="0" shapeId="0" xr:uid="{12AD5D6A-81E7-0641-9EE9-C9245A001EF3}">
      <text>
        <r>
          <rPr>
            <sz val="12"/>
            <color rgb="FF000000"/>
            <rFont val="Calibri"/>
            <family val="2"/>
          </rPr>
          <t>Microsoft Office User:</t>
        </r>
        <r>
          <rPr>
            <b/>
            <sz val="13"/>
            <color rgb="FF44546A"/>
            <rFont val="Calibri"/>
            <family val="2"/>
          </rPr>
          <t xml:space="preserve">
</t>
        </r>
        <r>
          <rPr>
            <sz val="12"/>
            <color rgb="FF000000"/>
            <rFont val="Calibri"/>
            <family val="2"/>
          </rPr>
          <t xml:space="preserve">Obligado que a nivel de producto y objetivos (resultado) haya mediciones de línea base. Sobre todo si estos proyectos tienen antecedentes de haber sido implementados en años anteriores. Si es un proyecto la línea base puede ser cero. Para metas de atribución se recomendaría integrar no sólo indicadores sino líneas bases. 
</t>
        </r>
      </text>
    </comment>
    <comment ref="B19" authorId="0" shapeId="0" xr:uid="{B00846D7-0F53-0545-867F-2E4E8E65B82E}">
      <text>
        <r>
          <rPr>
            <sz val="12"/>
            <color rgb="FF000000"/>
            <rFont val="Calibri"/>
            <family val="2"/>
          </rPr>
          <t>Microsoft Office User:</t>
        </r>
        <r>
          <rPr>
            <b/>
            <sz val="13"/>
            <color rgb="FF44546A"/>
            <rFont val="Calibri"/>
            <family val="2"/>
          </rPr>
          <t xml:space="preserve">
</t>
        </r>
        <r>
          <rPr>
            <sz val="12"/>
            <color rgb="FF000000"/>
            <rFont val="Calibri"/>
            <family val="2"/>
          </rPr>
          <t xml:space="preserve">Los productos se entenderán como bienes y servicios y se deben reflejar o redactar en ese mismo nivel.
</t>
        </r>
      </text>
    </comment>
    <comment ref="F19" authorId="0" shapeId="0" xr:uid="{1F8854BF-4BAC-BE49-9937-41885A162040}">
      <text>
        <r>
          <rPr>
            <b/>
            <sz val="10"/>
            <color rgb="FF000000"/>
            <rFont val="Tahoma"/>
            <family val="2"/>
          </rPr>
          <t>Microsoft Office User:</t>
        </r>
        <r>
          <rPr>
            <sz val="10"/>
            <color rgb="FF000000"/>
            <rFont val="Tahoma"/>
            <family val="2"/>
          </rPr>
          <t xml:space="preserve">
</t>
        </r>
        <r>
          <rPr>
            <sz val="11"/>
            <color rgb="FF000000"/>
            <rFont val="Calibri"/>
            <family val="2"/>
            <scheme val="minor"/>
          </rPr>
          <t xml:space="preserve">Celdas Formuladas. </t>
        </r>
        <r>
          <rPr>
            <sz val="11"/>
            <color rgb="FF000000"/>
            <rFont val="Calibri"/>
            <family val="2"/>
            <scheme val="minor"/>
          </rPr>
          <t xml:space="preserve">
</t>
        </r>
        <r>
          <rPr>
            <sz val="11"/>
            <color rgb="FF000000"/>
            <rFont val="Calibri"/>
            <family val="2"/>
            <scheme val="minor"/>
          </rPr>
          <t>No modificar</t>
        </r>
        <r>
          <rPr>
            <sz val="11"/>
            <color rgb="FF000000"/>
            <rFont val="Calibri"/>
            <family val="2"/>
            <scheme val="minor"/>
          </rPr>
          <t xml:space="preserve">
</t>
        </r>
      </text>
    </comment>
    <comment ref="B20" authorId="0" shapeId="0" xr:uid="{C5E0F31D-85C8-B24C-AEA3-777B81D3C867}">
      <text>
        <r>
          <rPr>
            <sz val="12"/>
            <color rgb="FF000000"/>
            <rFont val="Calibri"/>
            <family val="2"/>
          </rPr>
          <t>Microsoft Office User:</t>
        </r>
        <r>
          <rPr>
            <b/>
            <sz val="13"/>
            <color rgb="FF44546A"/>
            <rFont val="Calibri"/>
            <family val="2"/>
          </rPr>
          <t xml:space="preserve">
</t>
        </r>
        <r>
          <rPr>
            <sz val="12"/>
            <color rgb="FF000000"/>
            <rFont val="Calibri"/>
            <family val="2"/>
          </rPr>
          <t xml:space="preserve">No se considera aceptable la contratación de personal dentro del marco lógico, en ningún nivel. En todo caso se refleja en la narrativa del proyecto y en todo caso se espera que se identifiquen entregables de dicha contratación, esos sí redactados dentro del marco lógico a nivel de producto y objetivo (resultados)Por ejemplo, la  contratación de un procurador se materializa en el marco lógico como la entrega de planes de procuración e implementación de estrategias (productos y resultados) incluso como meta el incremento de montos recaudados.  
</t>
        </r>
      </text>
    </comment>
    <comment ref="B24" authorId="0" shapeId="0" xr:uid="{A54710DA-2D00-D942-8ECC-912202EE4D68}">
      <text>
        <r>
          <rPr>
            <sz val="12"/>
            <color rgb="FF000000"/>
            <rFont val="Calibri"/>
            <family val="2"/>
          </rPr>
          <t>Microsoft Office User:</t>
        </r>
        <r>
          <rPr>
            <b/>
            <sz val="13"/>
            <color rgb="FF44546A"/>
            <rFont val="Calibri"/>
            <family val="2"/>
          </rPr>
          <t xml:space="preserve">
</t>
        </r>
        <r>
          <rPr>
            <sz val="12"/>
            <color rgb="FF000000"/>
            <rFont val="Calibri"/>
            <family val="2"/>
          </rPr>
          <t xml:space="preserve">Los supuestos se espera que estén redactados de manera positiva, como condiciones que se deben dar para el cumplimiento de los objetivos.
</t>
        </r>
        <r>
          <rPr>
            <b/>
            <sz val="13"/>
            <color rgb="FF44546A"/>
            <rFont val="Calibri"/>
            <family val="2"/>
          </rPr>
          <t xml:space="preserve">
</t>
        </r>
        <r>
          <rPr>
            <sz val="12"/>
            <color rgb="FF000000"/>
            <rFont val="Calibri"/>
            <family val="2"/>
          </rPr>
          <t xml:space="preserve">Los supuestos deben ser diferenciados para cada nivel, actividad, producto y objetivos, no son opcionales, deben estar redactados en el marco lógico. 
</t>
        </r>
      </text>
    </comment>
    <comment ref="F24" authorId="0" shapeId="0" xr:uid="{85CBA6EA-FAB8-954F-AE4F-6DDC440EAF4F}">
      <text>
        <r>
          <rPr>
            <b/>
            <sz val="10"/>
            <color rgb="FF000000"/>
            <rFont val="Tahoma"/>
            <family val="2"/>
          </rPr>
          <t>Microsoft Office User:</t>
        </r>
        <r>
          <rPr>
            <sz val="10"/>
            <color rgb="FF000000"/>
            <rFont val="Tahoma"/>
            <family val="2"/>
          </rPr>
          <t xml:space="preserve">
</t>
        </r>
        <r>
          <rPr>
            <sz val="11"/>
            <color rgb="FF000000"/>
            <rFont val="Calibri"/>
            <family val="2"/>
            <scheme val="minor"/>
          </rPr>
          <t xml:space="preserve">Celdas Formuladas. </t>
        </r>
        <r>
          <rPr>
            <sz val="11"/>
            <color rgb="FF000000"/>
            <rFont val="Calibri"/>
            <family val="2"/>
            <scheme val="minor"/>
          </rPr>
          <t xml:space="preserve">
</t>
        </r>
        <r>
          <rPr>
            <sz val="11"/>
            <color rgb="FF000000"/>
            <rFont val="Calibri"/>
            <family val="2"/>
            <scheme val="minor"/>
          </rPr>
          <t>No modificar</t>
        </r>
        <r>
          <rPr>
            <sz val="11"/>
            <color rgb="FF000000"/>
            <rFont val="Calibri"/>
            <family val="2"/>
            <scheme val="minor"/>
          </rPr>
          <t xml:space="preserve">
</t>
        </r>
      </text>
    </comment>
  </commentList>
</comments>
</file>

<file path=xl/sharedStrings.xml><?xml version="1.0" encoding="utf-8"?>
<sst xmlns="http://schemas.openxmlformats.org/spreadsheetml/2006/main" count="1181" uniqueCount="830">
  <si>
    <t>Fundación Dibujando un Mañana</t>
  </si>
  <si>
    <t>Teoría de Cambio</t>
  </si>
  <si>
    <t>Nombre de Organización</t>
  </si>
  <si>
    <t>Convocatorias</t>
  </si>
  <si>
    <t>Fortalecimiento operativo</t>
  </si>
  <si>
    <t>Infraestructura y equipamiento</t>
  </si>
  <si>
    <t>Desarrollo integral</t>
  </si>
  <si>
    <t>Financiamiento</t>
  </si>
  <si>
    <t>Nombre del Proyecto</t>
  </si>
  <si>
    <t xml:space="preserve">Fecha y Lugar </t>
  </si>
  <si>
    <t xml:space="preserve">¿En qué etapa se encuentra el proyecto? </t>
  </si>
  <si>
    <t>Etapas proyecto</t>
  </si>
  <si>
    <t>Nuevo: Fase Incial</t>
  </si>
  <si>
    <t>En ejecución: Año dos en adelante</t>
  </si>
  <si>
    <t>Cierre: Último año</t>
  </si>
  <si>
    <t>¿En qué año de ejecución se encuentra el proyecto?</t>
  </si>
  <si>
    <t>Año 1</t>
  </si>
  <si>
    <t>Año 2</t>
  </si>
  <si>
    <t>Año 3</t>
  </si>
  <si>
    <t>Año 4</t>
  </si>
  <si>
    <t>Año 5</t>
  </si>
  <si>
    <t>Año 6</t>
  </si>
  <si>
    <t>Año 7</t>
  </si>
  <si>
    <t>Año 8</t>
  </si>
  <si>
    <t>Año 9</t>
  </si>
  <si>
    <t>Año 10</t>
  </si>
  <si>
    <t>Tiempo proyecto</t>
  </si>
  <si>
    <t>Grupo etáreo</t>
  </si>
  <si>
    <t># Femenimo</t>
  </si>
  <si>
    <t># Masculino</t>
  </si>
  <si>
    <t xml:space="preserve">Total </t>
  </si>
  <si>
    <t>Descripción</t>
  </si>
  <si>
    <t>Línea base</t>
  </si>
  <si>
    <t>Riesgos y Supuestos</t>
  </si>
  <si>
    <t>Meta del proyecto</t>
  </si>
  <si>
    <t xml:space="preserve">Objetivo 1 </t>
  </si>
  <si>
    <t xml:space="preserve"> </t>
  </si>
  <si>
    <t>Objetivo 3</t>
  </si>
  <si>
    <t>Actividad 1</t>
  </si>
  <si>
    <t>Actividad 2</t>
  </si>
  <si>
    <t>Actividad 3</t>
  </si>
  <si>
    <t xml:space="preserve">Marco Lógico </t>
  </si>
  <si>
    <t xml:space="preserve">Indicador* </t>
  </si>
  <si>
    <t>Fecha Linea Base</t>
  </si>
  <si>
    <t xml:space="preserve">Meta Final </t>
  </si>
  <si>
    <t>Meta Trimestre 1</t>
  </si>
  <si>
    <t>Meta Trimestre 2</t>
  </si>
  <si>
    <t>Meta Trimestre 3</t>
  </si>
  <si>
    <t>Meta Trimestre 4</t>
  </si>
  <si>
    <t>Medio de verificación</t>
  </si>
  <si>
    <t>NOTAS</t>
  </si>
  <si>
    <t>Objetivo 2</t>
  </si>
  <si>
    <t>Mes 1</t>
  </si>
  <si>
    <t>Mes 2</t>
  </si>
  <si>
    <t>Mes 3</t>
  </si>
  <si>
    <t>Mes 4</t>
  </si>
  <si>
    <t>Mes 5</t>
  </si>
  <si>
    <t>Mes 6</t>
  </si>
  <si>
    <t>Mes 7</t>
  </si>
  <si>
    <t>Mes 8</t>
  </si>
  <si>
    <t>Mes 9</t>
  </si>
  <si>
    <t>Mes 10</t>
  </si>
  <si>
    <t>Mes 11</t>
  </si>
  <si>
    <t>Mes 12</t>
  </si>
  <si>
    <t>TOTAL</t>
  </si>
  <si>
    <t>CONCEPTO</t>
  </si>
  <si>
    <t>Recursos humanos</t>
  </si>
  <si>
    <t>Materiales</t>
  </si>
  <si>
    <t>Servicios</t>
  </si>
  <si>
    <t>Otros gastos</t>
  </si>
  <si>
    <t>TOTAL INTERVENCIÓN DIRECTA</t>
  </si>
  <si>
    <t>Añadir tantas filas como sea necesario.</t>
  </si>
  <si>
    <t>1.1 Coherencia entre Meta &gt; Objetivo &gt; Productos y Actividades</t>
  </si>
  <si>
    <t xml:space="preserve">1.2 Que los indicadores cumplan los criterios SMART. </t>
  </si>
  <si>
    <t>1.3 Que cuentes con medios de verificación adecuados</t>
  </si>
  <si>
    <t>1. 4 Que los supuestos y riesgos estén alineados con tu proyecto</t>
  </si>
  <si>
    <t>Marco Lógico</t>
  </si>
  <si>
    <t>Puesto</t>
  </si>
  <si>
    <t>Perfil</t>
  </si>
  <si>
    <t>Descripción Actividades</t>
  </si>
  <si>
    <t>Tipo contrato</t>
  </si>
  <si>
    <t>Tipo Contrato</t>
  </si>
  <si>
    <t>Fijo</t>
  </si>
  <si>
    <t>Temporal</t>
  </si>
  <si>
    <t>Prueba</t>
  </si>
  <si>
    <t>Voluntario</t>
  </si>
  <si>
    <t>Conozco y doy cumplimiento a la normatividad (tratados, leyes, reglamentos y programas) que regulan la actividad que desarrollamos como institución, así como aquéllas que protegen los Derechos Humanos de niños, niñas, adolescentes y jóvenes. Adicional, reconozco que toda la información contenida en este formato es verdadera y puede ser verificada en todo momento por el personal de Fundación Dibujando un Mañana.</t>
  </si>
  <si>
    <t xml:space="preserve">Proyecto </t>
  </si>
  <si>
    <t>1.  Antecedentes del Proyecto</t>
  </si>
  <si>
    <t>Se identifican los efectos negativos que vive la población objetivo y se cuenta con algún tipo de información que lo avale</t>
  </si>
  <si>
    <t xml:space="preserve">2. Problemática General </t>
  </si>
  <si>
    <t xml:space="preserve">3. Población Objetivo </t>
  </si>
  <si>
    <t>La población objetivo participa en la solución del problema asumiendo que son sujetos de derecho y no solo beneficiarios</t>
  </si>
  <si>
    <t xml:space="preserve">Académico </t>
  </si>
  <si>
    <t xml:space="preserve">Gubernamental </t>
  </si>
  <si>
    <t>Privado</t>
  </si>
  <si>
    <t>Indicador de Resultado</t>
  </si>
  <si>
    <t>Objetivo y Estatus</t>
  </si>
  <si>
    <t>Actor/ nombre</t>
  </si>
  <si>
    <t>Organizaciones de la Sociedad Civil</t>
  </si>
  <si>
    <t>Catalogo de derechos</t>
  </si>
  <si>
    <t>Salud</t>
  </si>
  <si>
    <t>Pertinencia</t>
  </si>
  <si>
    <t>Eficacia</t>
  </si>
  <si>
    <t>Eficiencia</t>
  </si>
  <si>
    <t>Global</t>
  </si>
  <si>
    <t>Evaluabilidad</t>
  </si>
  <si>
    <t>Sostenibilidad</t>
  </si>
  <si>
    <t>ODS</t>
  </si>
  <si>
    <t>5. Enfoque de Derecho</t>
  </si>
  <si>
    <t>9. Sostenibilidad</t>
  </si>
  <si>
    <t>Título de la Historia de Éxito</t>
  </si>
  <si>
    <t>Reporte de Evaluación</t>
  </si>
  <si>
    <t>Datos</t>
  </si>
  <si>
    <t>Valor real</t>
  </si>
  <si>
    <t>Puntaje</t>
  </si>
  <si>
    <t xml:space="preserve">Promedio </t>
  </si>
  <si>
    <t>Capacitad Instalada</t>
  </si>
  <si>
    <t>Proyecto</t>
  </si>
  <si>
    <t>Capacidad Instalada</t>
  </si>
  <si>
    <t xml:space="preserve">Respuesta </t>
  </si>
  <si>
    <t xml:space="preserve">SI </t>
  </si>
  <si>
    <t xml:space="preserve">NO </t>
  </si>
  <si>
    <t>Estatus</t>
  </si>
  <si>
    <t>Riesgo</t>
  </si>
  <si>
    <t xml:space="preserve">Básico </t>
  </si>
  <si>
    <t>Suficiente</t>
  </si>
  <si>
    <t>Desarrollado</t>
  </si>
  <si>
    <t>0-1</t>
  </si>
  <si>
    <t>1.1-2</t>
  </si>
  <si>
    <t>2.1-3</t>
  </si>
  <si>
    <t>3.1-4</t>
  </si>
  <si>
    <t>7. Recursos Humanos</t>
  </si>
  <si>
    <t>9. Normativa</t>
  </si>
  <si>
    <t>10. Alianzas</t>
  </si>
  <si>
    <t>Población Objetivo</t>
  </si>
  <si>
    <t>Cambios Esperados</t>
  </si>
  <si>
    <t>2. Transferencia de conocimiento</t>
  </si>
  <si>
    <t>1. Uso de Fondos</t>
  </si>
  <si>
    <t>Explica brevemente que actividades realizarás para transferir el conocimiento a todos los involucrados dentro de tu organización</t>
  </si>
  <si>
    <t>Indicador de Desempeño</t>
  </si>
  <si>
    <t>Instrumento a usar</t>
  </si>
  <si>
    <t>Poderes del Representante Legal</t>
  </si>
  <si>
    <t>Identificación oficial y vigente del representante legal</t>
  </si>
  <si>
    <t>Constancia de Situación Fiscal</t>
  </si>
  <si>
    <t xml:space="preserve">Informe de Transparencia </t>
  </si>
  <si>
    <t>Últimos 2 informes de aviso de actividades vulnerables.</t>
  </si>
  <si>
    <t>Recibo de donativo</t>
  </si>
  <si>
    <t>Organigrama general</t>
  </si>
  <si>
    <t>Logotipo de la insittución</t>
  </si>
  <si>
    <t>5 fotografías de las actividades de la OSC</t>
  </si>
  <si>
    <t>Problemática General</t>
  </si>
  <si>
    <t>Plan Monitoreo y Evaluación</t>
  </si>
  <si>
    <t>GpR</t>
  </si>
  <si>
    <t>Explica brevemente cómo usarás los fondos para el fortalecimiento operativo</t>
  </si>
  <si>
    <t>Indicador y Meta de Resultado</t>
  </si>
  <si>
    <t xml:space="preserve">Plan Estratégico </t>
  </si>
  <si>
    <t xml:space="preserve">4. Monitoreo y Evaluación </t>
  </si>
  <si>
    <t>5. Finanzas</t>
  </si>
  <si>
    <t>El órgano de Gobierno es independiente de la estructura operativa y participa activamente en la toma de decisiones estratégicas y  además se rige por las políticas y procedimientos internos ya establecidos</t>
  </si>
  <si>
    <t xml:space="preserve">6. Gobernanza </t>
  </si>
  <si>
    <t xml:space="preserve">4. Contribución del proyecto al Ejercicio de Derechos en la Población Objetivo ( Impacto 3-5 años) </t>
  </si>
  <si>
    <t>Si es un proyecto en ejecución, describe cómo se ha implementado:</t>
  </si>
  <si>
    <t xml:space="preserve">ART 28  - EDUCACIÓN </t>
  </si>
  <si>
    <t xml:space="preserve">ART 29 - OBJETIVOS DE LA EDUCACIÓN </t>
  </si>
  <si>
    <t>ART 31 - ESPARCIMIENTO, JUEGO Y ACTIVIDADES CULTURALES</t>
  </si>
  <si>
    <t>ART 23 - NIÑOS IMPEDIDOS</t>
  </si>
  <si>
    <t>ART 24 - SALUD Y SERVICIOS MÉDICOS</t>
  </si>
  <si>
    <t>ART 33 - USO Y TRÁFICO DE ESTUPEFACIENTES</t>
  </si>
  <si>
    <t>ART 02 - NO DISCRIMINACIÓN</t>
  </si>
  <si>
    <t>ART 03 - INTERÉS SUPERIOR DEL NIÑO</t>
  </si>
  <si>
    <t>ART 32 - TRABAJO DE MENORES</t>
  </si>
  <si>
    <t>ART 06 - SUPERVIVENCIA Y DESARROLLO</t>
  </si>
  <si>
    <t>ART 19 - PROTECCIÓN CONTRA LOS MALOS TRATOS</t>
  </si>
  <si>
    <t>ART 20 - PROTECCIÓN DE LOS NIÑOS PRIVADOS DE SU MEDIO FAMILIAR</t>
  </si>
  <si>
    <t>ART 30 - NIÑOS PERTENECIENTES A MINORÍAS O POBLACIONES INDÍGENAS</t>
  </si>
  <si>
    <t>ART 34 - EXPLOTACIÓN SEXUAL</t>
  </si>
  <si>
    <t>ART 35 - VENTA, TRÁFICO Y TRATA DE NIÑOS</t>
  </si>
  <si>
    <t>ART 36 - OTRAS FORMAS DE EXPLOTACIÓN</t>
  </si>
  <si>
    <t>ART 37 - TORTURA Y PRIVACIÓN DE LA LIBERTAD</t>
  </si>
  <si>
    <t xml:space="preserve">ART 38 - CONFLICTOS ARMADOS </t>
  </si>
  <si>
    <t>APLICA PARA TODOS LOS ARTÍCULOS: 02, 03, 06, 19, 20,30,32, 34, 35, 36, 37, 38</t>
  </si>
  <si>
    <t>ODS 04 - EDUCACIÓN DE CALIDAD</t>
  </si>
  <si>
    <t>ODS 17 - ALIANZAS PARA LOGRAR LOS OBJETIVOS</t>
  </si>
  <si>
    <t>ODS 03 - SALUD Y BIENESTAR</t>
  </si>
  <si>
    <t>ODS 02 - HAMBRE CERO</t>
  </si>
  <si>
    <t>ODS 01 - FIN DE LA POBREZA</t>
  </si>
  <si>
    <t>ODS 16 - PAZ, JUSTICIA E INSTITUCIONES SÓLIDAS</t>
  </si>
  <si>
    <t>ODS 10 - REDUCCIÓN DE LAS DESIGUALDADES</t>
  </si>
  <si>
    <t>ODS 05 -  IGUALDAD DE GÉNERO</t>
  </si>
  <si>
    <t xml:space="preserve">APLICA PARA TODOS LOS ODS </t>
  </si>
  <si>
    <t>Recursos Humanos Específicos para la Intervención</t>
  </si>
  <si>
    <t>El proyecto está en ejecución y no hay estrategia de salida</t>
  </si>
  <si>
    <t>La organización tiene algunas ideas para que el proyecto continue independientemente de su intervención</t>
  </si>
  <si>
    <t xml:space="preserve">El proyecto cuenta con una estrategia de salida aprobada que incluye a la población objetivo  (mostrar evidencia) </t>
  </si>
  <si>
    <t xml:space="preserve">Se está desarrollando una estrategia de salida del proyecto  (mostrar evidencia) </t>
  </si>
  <si>
    <t xml:space="preserve">Objetivo Específico del Marco Lógico </t>
  </si>
  <si>
    <t>Casa Hogar</t>
  </si>
  <si>
    <t>Casa Hogar / Escuela</t>
  </si>
  <si>
    <t>Centro de Capacitación</t>
  </si>
  <si>
    <t>Centro de Día / Centro Comunitario</t>
  </si>
  <si>
    <t>Centro Deportivo</t>
  </si>
  <si>
    <t>Centro Terapéutico</t>
  </si>
  <si>
    <t>Comedor / Nutrición / Banco de Alimentos</t>
  </si>
  <si>
    <t>Desarrollo Comunitario</t>
  </si>
  <si>
    <t>Discapacidad</t>
  </si>
  <si>
    <t>Educación Especiual</t>
  </si>
  <si>
    <t>Escuela</t>
  </si>
  <si>
    <t>Fundación de Segundo Piso</t>
  </si>
  <si>
    <t xml:space="preserve">Hospital </t>
  </si>
  <si>
    <t>Proyectos Productivos</t>
  </si>
  <si>
    <t>Tipos de Organización</t>
  </si>
  <si>
    <t>Metodología de Intervención</t>
  </si>
  <si>
    <t>Plan Operativo</t>
  </si>
  <si>
    <t>Políticas de Gobernanza</t>
  </si>
  <si>
    <t>2. Alineación Estratégica</t>
  </si>
  <si>
    <t>Manual</t>
  </si>
  <si>
    <t>No se cuenta con ningún tipo de diagnóstico pero se conoce la problemática de la población objetivo</t>
  </si>
  <si>
    <t xml:space="preserve">Se identifican derechos de NNAyJ en riesgo y alguna de las causas que la generan, existe un diagnóstico estadístico y documental. </t>
  </si>
  <si>
    <t>Se tiene un diagnóstico de la problemática sustentado en estudios especializados y realizados participativamente con la Población Objetivo</t>
  </si>
  <si>
    <t>Conoce a la población objetivo la cual participó activamente en el desarrollo del proyecto</t>
  </si>
  <si>
    <t>7. Plan de Monitoreo y Evaluación</t>
  </si>
  <si>
    <t xml:space="preserve">8.Difusión y Transparencia </t>
  </si>
  <si>
    <t>Integración de una solución/conocimiento ( formación técnica)</t>
  </si>
  <si>
    <t xml:space="preserve">Consultoria: </t>
  </si>
  <si>
    <t xml:space="preserve">Servicios </t>
  </si>
  <si>
    <t>Creación de espacios específicos que contribuyen en el modelo de intervención en instalaciones propias</t>
  </si>
  <si>
    <t>Compra / renovación de mobiliario y equipo que contribuye al modelo de intervención</t>
  </si>
  <si>
    <t>Compra de Vehículos que contribuyan al modelo de intervención</t>
  </si>
  <si>
    <t>Remodelación y adaptación de espacios  que contribuyen al  modelo de intervención en instalaciones propias</t>
  </si>
  <si>
    <t>Revisar</t>
  </si>
  <si>
    <t>Producto 1.1</t>
  </si>
  <si>
    <t>Producto 2.1</t>
  </si>
  <si>
    <t>%  dedicado al proyecto</t>
  </si>
  <si>
    <t>Check</t>
  </si>
  <si>
    <t>Posterior a la modificación de estatutos con base en la LISR del 2017</t>
  </si>
  <si>
    <t>Subrayar sobre PDF nombre, libro y fecha</t>
  </si>
  <si>
    <t>Asegurarse que el escaneo sea visible</t>
  </si>
  <si>
    <t>Vigencia no mayor a 2 meses</t>
  </si>
  <si>
    <t>Enviar sólo la página correspondiente con el nombre de la organización subrayada, con fecha visible</t>
  </si>
  <si>
    <t>Vigencia no mayor a 3 años o en su defecto el acuse de solicitud de autorización a partir de modificaciones en la LISR 2017</t>
  </si>
  <si>
    <t>Opinión de cumplimiento fiscal positiva</t>
  </si>
  <si>
    <t>vigencia no mayor a 2 meses</t>
  </si>
  <si>
    <t>Presentada en abril 2019</t>
  </si>
  <si>
    <t>Del año en curso</t>
  </si>
  <si>
    <t>Protegiendo la identidad de NNAyJ, en alta resolución y formato JPG</t>
  </si>
  <si>
    <t>Nombre de la Organización</t>
  </si>
  <si>
    <t>Certifico que todos los documentos adjuntos tienen validez oficial y muestran la veracidad de la situación de la organización</t>
  </si>
  <si>
    <t>Producto 2.2</t>
  </si>
  <si>
    <t>Producto 3.1</t>
  </si>
  <si>
    <t xml:space="preserve">Plan de Monitoreo Organización </t>
  </si>
  <si>
    <t>VoBo de Instalaciones</t>
  </si>
  <si>
    <t xml:space="preserve">Diagnóstico </t>
  </si>
  <si>
    <t>Reportes Pasados</t>
  </si>
  <si>
    <t>Plan de Monitoreo (proyecto)</t>
  </si>
  <si>
    <t>Estrategia de Salida</t>
  </si>
  <si>
    <t>5. Una vez llenado el archivo, por favor envíe este documento desde la cuenta de email de su Director(a) General, copiando al representante legal, anexando el documento escaneado con la firma autógrafa de ambos directivos.</t>
  </si>
  <si>
    <t>Califique de 1 a 4</t>
  </si>
  <si>
    <t>Nombre de la convocatoria</t>
  </si>
  <si>
    <t>Por favor enviar en PDF, y subrayar en el documento nombre, libro y fecha de constitución</t>
  </si>
  <si>
    <t>Árbol de Problemas</t>
  </si>
  <si>
    <t>Mi organización no tiene claro cual es su teoría de cambio o cómo elaborarla</t>
  </si>
  <si>
    <t xml:space="preserve">Mi organización sabe su teoría de cambio (metodología de impacto general ) pero no la tiene documentada o está en proceso de desarrollo </t>
  </si>
  <si>
    <t>Mi organización tiene una teoría de cambio general realizada internamente y documentada</t>
  </si>
  <si>
    <t>Mi organización cuenta con teoría de cambio a nivel organización, programa y a nivel proyecto, realizadas participativamente</t>
  </si>
  <si>
    <t>Los proyectos que realiza mi organización no se derivan de programas en común</t>
  </si>
  <si>
    <t>Todos los proyectos de mi Organización están alineados a un programa que se desprende de la Teoría de Cambio con indicadores específicos</t>
  </si>
  <si>
    <t>La Teoría de Cambio de mi Organización está alineada a una estategia nacional/ internacional de Derechos de las NNAyJ</t>
  </si>
  <si>
    <t>MI organización no cuenta con un modelo de intervención propio ni parte del conocimiento de alguna experiencia similar a su intervención</t>
  </si>
  <si>
    <t xml:space="preserve"> Mi organización cuenta con una metodología  de intervención documentada avalada con sustento teórico y experiencias previas</t>
  </si>
  <si>
    <t>Mi organización cuenta con una metodología  de un  modelo replicable (evaluado) y ya trabaja con GpR y EdD</t>
  </si>
  <si>
    <t>Mi organización no realiza el monitoreo de sus proyectos</t>
  </si>
  <si>
    <t>Mi organización realiza el monitoreo  de algunos de sus proyectos</t>
  </si>
  <si>
    <t>Mi organización realiza el monitoreo de todos sus proyectos y algunas evaluaciones sin embargo no tienen documentado las politicas de Monitoreo y Evaluación</t>
  </si>
  <si>
    <t xml:space="preserve">Mi organización tiene políticas y procedimientos instalados en temas de monitoreo y evaluación para todos sus programas y proyectos. </t>
  </si>
  <si>
    <t>Mi  organización opera con los fondos recaudados en el año sin planeación a futuro</t>
  </si>
  <si>
    <t>Mi organización cuenta con un presupuesto el cual rara vez se ejecuta como planeado por falta de fondos</t>
  </si>
  <si>
    <t xml:space="preserve"> Mi organización cuenta con un presupuesto anual  y realiza una revisión contra ejecución al menos trimestralmente, casi siempre se ejecuta lo planeado y rinde cuentas ante el órgano de Gobierno</t>
  </si>
  <si>
    <t xml:space="preserve">Mi organización cuenta con  un presupuesto anual general y  por línea estratégica, monitorea mensualmente la ejecución, rinde cuentas al  órgano de Gobierno y sociedad  y cuenta con reservas ( al menos 1 año operación) </t>
  </si>
  <si>
    <t>Mi organización cuenta con un Órgano de Gobierno independiente que participa en algunas decisiones estratégicas, sin embargo no hay políticas ni procedimientos claros o en desarrollo</t>
  </si>
  <si>
    <t>Mi organización cuenta con un equipo base pero no suficiente ni está preparado adecuadamente para el debido cumplimiento de la misión</t>
  </si>
  <si>
    <t xml:space="preserve">Mi organización se rige por políticas y procedimientos de gestión del personal además de contar con  un equipo  suficiente y preparado para cumplir la misión y visión </t>
  </si>
  <si>
    <t>Mi organización no cuenta una infraestructura adecuada o requerida (normativa) a su operación para el trabajo con NNAyJ</t>
  </si>
  <si>
    <t xml:space="preserve">Mi organización cuenta con Infraestructura mínima y segura de acuerdo a su operación, y con la normatividad en proceso </t>
  </si>
  <si>
    <t>Mi organización cuenta con espacios suficientes  acorde a las necesidades específicas de la población que atiende cumpliendo todas las normativas (VoBo)</t>
  </si>
  <si>
    <t>Mi organización cuenta con espacios dignos y equipados (recreativos, de estudio, zonas verdes) acorde a las necesidades específicas de la población que atiende cumpliendo todas las normativas (VoBo)</t>
  </si>
  <si>
    <r>
      <rPr>
        <sz val="11"/>
        <rFont val="Century Gothic"/>
        <family val="1"/>
      </rPr>
      <t xml:space="preserve"> Primera Infancia </t>
    </r>
    <r>
      <rPr>
        <b/>
        <sz val="11"/>
        <rFont val="Century Gothic"/>
        <family val="1"/>
      </rPr>
      <t xml:space="preserve">
0 a  3 años</t>
    </r>
  </si>
  <si>
    <r>
      <rPr>
        <sz val="11"/>
        <rFont val="Century Gothic"/>
        <family val="1"/>
      </rPr>
      <t xml:space="preserve">Segunda Infancia </t>
    </r>
    <r>
      <rPr>
        <b/>
        <sz val="11"/>
        <rFont val="Century Gothic"/>
        <family val="1"/>
      </rPr>
      <t xml:space="preserve">
4 a 12 años</t>
    </r>
  </si>
  <si>
    <r>
      <rPr>
        <sz val="11"/>
        <rFont val="Century Gothic"/>
        <family val="1"/>
      </rPr>
      <t>Adolescencia</t>
    </r>
    <r>
      <rPr>
        <b/>
        <sz val="11"/>
        <rFont val="Century Gothic"/>
        <family val="1"/>
      </rPr>
      <t xml:space="preserve">
13 a 17 años</t>
    </r>
  </si>
  <si>
    <r>
      <rPr>
        <sz val="11"/>
        <rFont val="Century Gothic"/>
        <family val="1"/>
      </rPr>
      <t xml:space="preserve">Juventud </t>
    </r>
    <r>
      <rPr>
        <b/>
        <sz val="11"/>
        <rFont val="Century Gothic"/>
        <family val="1"/>
      </rPr>
      <t xml:space="preserve">
18 a 21 años</t>
    </r>
  </si>
  <si>
    <t>Monto total del proyecto</t>
  </si>
  <si>
    <t>Nombre del(a) Director(a) General</t>
  </si>
  <si>
    <t>Nombre del(a) Respresentante Legal</t>
  </si>
  <si>
    <t>Firma del(a) Representante Legal</t>
  </si>
  <si>
    <t xml:space="preserve">Firma del(a) Director(a) General </t>
  </si>
  <si>
    <t xml:space="preserve">Cargo </t>
  </si>
  <si>
    <t>Nombre de quien elaboró el proyecto</t>
  </si>
  <si>
    <t>Formato de aplicación de proyectos</t>
  </si>
  <si>
    <t>Datos Generales</t>
  </si>
  <si>
    <t>#JuntosCambiamosVidas</t>
  </si>
  <si>
    <t>Capacidad Instalada de la Organización</t>
  </si>
  <si>
    <r>
      <t xml:space="preserve">Con el ejecución del proyecto se  </t>
    </r>
    <r>
      <rPr>
        <b/>
        <sz val="10"/>
        <color theme="1"/>
        <rFont val="Century Gothic"/>
        <family val="1"/>
      </rPr>
      <t>atribuye</t>
    </r>
    <r>
      <rPr>
        <sz val="10"/>
        <color theme="1"/>
        <rFont val="Century Gothic"/>
        <family val="1"/>
      </rPr>
      <t xml:space="preserve">  la reducción de al menos una vulnerabilidad de la PO y del conocimiento todos sus derechos</t>
    </r>
  </si>
  <si>
    <t>Inversión Solicitada a FDUM</t>
  </si>
  <si>
    <t>PRODUCTO RELACIONADO DEL MARCO LÓGICO</t>
  </si>
  <si>
    <t>Teléfono de contacto</t>
  </si>
  <si>
    <t>E-mail</t>
  </si>
  <si>
    <t>Selecciona en el menú desplegable de la izquierda la lista de derechos de la infancia a los que tu proyecto está dirigido y describe cómo promueves el ejercicio de ese derecho</t>
  </si>
  <si>
    <t>Selecciona en el menú desplegable de la izquierda el Objetivo de Desarrollo Sostenible (ODS) correspondiente y especifíca cómo es que el proyecto contribuye a alcanzar ese ODS</t>
  </si>
  <si>
    <t xml:space="preserve">Fundación Dibujando un Mañana, A.C. </t>
  </si>
  <si>
    <t>Instrucciones</t>
  </si>
  <si>
    <t>Fundación Dibujando un Mañana, A.C.</t>
  </si>
  <si>
    <t>Historia de Éxito</t>
  </si>
  <si>
    <t>Presupuesto Total del Proyecto</t>
  </si>
  <si>
    <t>Tipo de Financiamiento - Fortalecimiento Operativo</t>
  </si>
  <si>
    <t xml:space="preserve"> Inversión en el desarrollo de capacidades para profesionalizar la intervención de la OSC, así como inversión en áreas estratégicas necesarias para la organización (como pueden ser procuración de fondos y comunicación) que impulsen el logro de sus resultados</t>
  </si>
  <si>
    <t xml:space="preserve">Tipo de Financiamiento: Desarrollo Integral </t>
  </si>
  <si>
    <t>Lista de documentos requeridos</t>
  </si>
  <si>
    <t>1. Teoría de Cambio (TdC)</t>
  </si>
  <si>
    <t>Al finalizar el llenado de este documento favor de imprimirlo, firmarlo y enviarlo escaneado</t>
  </si>
  <si>
    <t xml:space="preserve">El órgano de Gobierno de mi organización funge  además como equipo operativo (el organo de gobierno no es independiente) </t>
  </si>
  <si>
    <t>En el órgano de gobierno de mi organización está incluido 1 o más miembros del equipo operativo y no tienen o se están elaborando las políticas de Gobernanza</t>
  </si>
  <si>
    <t>Todavía no se identifica las características ni la problemática específica de la población objetivo participante</t>
  </si>
  <si>
    <t>Se conoce a la población objetivo y su problemática, sin embargo todavía no está involucrada en el proyecto</t>
  </si>
  <si>
    <t>Se conoce a la población objetivo y su problemática y están listos para arrancar el proyecto</t>
  </si>
  <si>
    <t>El proyecto brinda servicios de acceso y/o asistencia que impiden o contienen el incremento de una vulnerabilidad</t>
  </si>
  <si>
    <r>
      <t xml:space="preserve">Con el ejecución del proyecto se  </t>
    </r>
    <r>
      <rPr>
        <b/>
        <sz val="10"/>
        <color theme="1"/>
        <rFont val="Century Gothic"/>
        <family val="1"/>
      </rPr>
      <t>contribuye</t>
    </r>
    <r>
      <rPr>
        <sz val="10"/>
        <color theme="1"/>
        <rFont val="Century Gothic"/>
        <family val="1"/>
      </rPr>
      <t xml:space="preserve"> a la reducción de al menos una vulnerabilidad de la Población Objetivo</t>
    </r>
  </si>
  <si>
    <t>Para una mayor comprensión de este rubro, por favor revisar el ANEXO X el cual describe los Derechos Humanos de la Infancia</t>
  </si>
  <si>
    <t>Para llenar esta aplicación te solicitamos seguir las siguientes instrucciones:</t>
  </si>
  <si>
    <t>1. Responde las preguntas en el rango máximo de palabras solicitadas.</t>
  </si>
  <si>
    <t xml:space="preserve">2. Responde las preguntas apegadas a la realidad de tu OSC y tu proyecto. Toda la información aquí presentada será verificable durante una entrevista. </t>
  </si>
  <si>
    <t>3. En los cuadros de documentación (rojos), ingresa el nombre del archivo que viene adjunto para verificación</t>
  </si>
  <si>
    <t>Lugar donde se desarrollará el proyecto</t>
  </si>
  <si>
    <t>Aguascalientes</t>
  </si>
  <si>
    <t>Baja California</t>
  </si>
  <si>
    <t>Baja California Sur</t>
  </si>
  <si>
    <t>Campeche</t>
  </si>
  <si>
    <t>Chiapas</t>
  </si>
  <si>
    <t>Chihuahua</t>
  </si>
  <si>
    <t>Coahuila</t>
  </si>
  <si>
    <t>Colima</t>
  </si>
  <si>
    <t>Ciudad de México</t>
  </si>
  <si>
    <t>Durango</t>
  </si>
  <si>
    <t>Estado de México</t>
  </si>
  <si>
    <t>Guanajuato</t>
  </si>
  <si>
    <t>Guerrero</t>
  </si>
  <si>
    <t>Hidalgo</t>
  </si>
  <si>
    <t>Jalisco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</si>
  <si>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</si>
  <si>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</si>
  <si>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</si>
  <si>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</si>
  <si>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</si>
  <si>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</si>
  <si>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</si>
  <si>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</si>
  <si>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</si>
  <si>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</si>
  <si>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</si>
  <si>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</si>
  <si>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</si>
  <si>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</si>
  <si>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</si>
  <si>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</si>
  <si>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</si>
  <si>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San José (Costa Rica)</t>
  </si>
  <si>
    <t>Alajuela (Costa Rica)</t>
  </si>
  <si>
    <t>Cartago (Costa Rica)</t>
  </si>
  <si>
    <t>Heredia (Costa Rica)</t>
  </si>
  <si>
    <t>Guanacaste (Costa Rica)</t>
  </si>
  <si>
    <t>Puntarenas (Costa Rica)</t>
  </si>
  <si>
    <t>Limón (Costa Rica)</t>
  </si>
  <si>
    <t>Otro</t>
  </si>
  <si>
    <t>Monto solicitado</t>
  </si>
  <si>
    <t>Monto de CoInversión</t>
  </si>
  <si>
    <r>
      <t xml:space="preserve">Inversión Solicitada a FDUM: </t>
    </r>
    <r>
      <rPr>
        <b/>
        <i/>
        <sz val="12"/>
        <color rgb="FFDD332E"/>
        <rFont val="Century Gothic"/>
        <family val="1"/>
      </rPr>
      <t>*</t>
    </r>
    <r>
      <rPr>
        <i/>
        <sz val="12"/>
        <color rgb="FFDD332E"/>
        <rFont val="Century Gothic"/>
        <family val="1"/>
      </rPr>
      <t xml:space="preserve">Estos datos se llenarán automáticamente al llenar la pestaña "Presupuesto". </t>
    </r>
  </si>
  <si>
    <r>
      <t xml:space="preserve">Tipo de Organización </t>
    </r>
    <r>
      <rPr>
        <sz val="12"/>
        <color theme="1"/>
        <rFont val="Century Gothic"/>
        <family val="1"/>
      </rPr>
      <t>(selecciona de la lista desplegable la opción que mejor describa a la organización )</t>
    </r>
  </si>
  <si>
    <t>Tú Puedes Ayudar 2020</t>
  </si>
  <si>
    <t>Condolencias con Causa 2020</t>
  </si>
  <si>
    <t>Salud y Discapacidad 2020</t>
  </si>
  <si>
    <t>Goles con Causa Apertura 2020</t>
  </si>
  <si>
    <t>Innovando la Educación 2020</t>
  </si>
  <si>
    <t>Goles con Causa Clausura 2020</t>
  </si>
  <si>
    <t>Becas Educativas Greenpaper 2020</t>
  </si>
  <si>
    <t>Torneo Exel 2020</t>
  </si>
  <si>
    <t>Regalos con Causa 2020</t>
  </si>
  <si>
    <t>Otra</t>
  </si>
  <si>
    <r>
      <t xml:space="preserve">Nombre de la Convocatoria </t>
    </r>
    <r>
      <rPr>
        <sz val="12"/>
        <color theme="1"/>
        <rFont val="Century Gothic"/>
        <family val="1"/>
      </rPr>
      <t xml:space="preserve">(Selecciona de la lista desplegable la opción correcta) </t>
    </r>
  </si>
  <si>
    <r>
      <t xml:space="preserve">Tipo de Financiamiento a aplicar </t>
    </r>
    <r>
      <rPr>
        <sz val="12"/>
        <color theme="1"/>
        <rFont val="Century Gothic"/>
        <family val="1"/>
      </rPr>
      <t>(selecciona la opción de la lista desplegable)</t>
    </r>
  </si>
  <si>
    <t># No binario</t>
  </si>
  <si>
    <r>
      <t xml:space="preserve">Lugar donde se desarrollará el proyecto </t>
    </r>
    <r>
      <rPr>
        <sz val="12"/>
        <color theme="1"/>
        <rFont val="Century Gothic"/>
        <family val="1"/>
      </rPr>
      <t xml:space="preserve">(Selecciona de la lista desplegable) </t>
    </r>
  </si>
  <si>
    <t>¿Ha participado previamente en esta convocatoria?</t>
  </si>
  <si>
    <t>Año de participación</t>
  </si>
  <si>
    <t>SI o NO</t>
  </si>
  <si>
    <t>Sí</t>
  </si>
  <si>
    <t>No</t>
  </si>
  <si>
    <t>ESTADO / PROVINCIA</t>
  </si>
  <si>
    <t>MUNICIPIO / CANTÓN</t>
  </si>
  <si>
    <t>C</t>
  </si>
  <si>
    <t>PAÍS</t>
  </si>
  <si>
    <t>Fecha de inicio del proyecto</t>
  </si>
  <si>
    <t>Fecha de fin del proyecto</t>
  </si>
  <si>
    <r>
      <t xml:space="preserve">Esta sección del formulario es el </t>
    </r>
    <r>
      <rPr>
        <b/>
        <i/>
        <sz val="12"/>
        <color theme="1"/>
        <rFont val="Century Gothic"/>
        <family val="1"/>
      </rPr>
      <t>resumen de tu proyecto.</t>
    </r>
    <r>
      <rPr>
        <sz val="12"/>
        <color theme="1"/>
        <rFont val="Century Gothic"/>
        <family val="1"/>
      </rPr>
      <t xml:space="preserve"> 
Te pedimos que, una vez se complete el documento en su totalidad, imprimas sólo las pestañas </t>
    </r>
    <r>
      <rPr>
        <b/>
        <sz val="12"/>
        <color theme="1"/>
        <rFont val="Century Gothic"/>
        <family val="1"/>
      </rPr>
      <t>"Datos Generales" y "Checklist", para recabar las firmas autógrafas que se solicitan</t>
    </r>
    <r>
      <rPr>
        <sz val="12"/>
        <color theme="1"/>
        <rFont val="Century Gothic"/>
        <family val="1"/>
      </rPr>
      <t xml:space="preserve"> y enviar una copia en PDF junto con los documentos requeridos para su participación.</t>
    </r>
  </si>
  <si>
    <t>Objetivo del Proyecto</t>
  </si>
  <si>
    <t>Población objetivo</t>
  </si>
  <si>
    <t>Desglosa en la siguiente tabla al número de población objetivo que será atendida por el proyecto</t>
  </si>
  <si>
    <r>
      <t xml:space="preserve">¿En qué año? </t>
    </r>
    <r>
      <rPr>
        <sz val="12"/>
        <color theme="1"/>
        <rFont val="Century Gothic"/>
        <family val="1"/>
      </rPr>
      <t>(Seleccione del menú desplegable)</t>
    </r>
  </si>
  <si>
    <r>
      <t>Esta sección describe cómo se sustenta el proyecto, su pertinencia  y base metodológica; es decir, que la inciativa parte de una estrategia de la organización para resolver un problema, y que no ha sido desarrollado exclusivamente para participar en esta convocatoria 
Para responder, por favor selecciona en cada pregunta la opción del 1 al 4 que mejor describa la situación actual dentro de tu o</t>
    </r>
    <r>
      <rPr>
        <b/>
        <i/>
        <sz val="12"/>
        <color theme="1"/>
        <rFont val="Century Gothic"/>
        <family val="1"/>
      </rPr>
      <t xml:space="preserve">rganización. Sus respuestas </t>
    </r>
    <r>
      <rPr>
        <b/>
        <i/>
        <u/>
        <sz val="12"/>
        <color theme="1"/>
        <rFont val="Century Gothic"/>
        <family val="1"/>
      </rPr>
      <t xml:space="preserve">honestas </t>
    </r>
    <r>
      <rPr>
        <b/>
        <i/>
        <sz val="12"/>
        <color theme="1"/>
        <rFont val="Century Gothic"/>
        <family val="1"/>
      </rPr>
      <t>nos ayudan a entender mejor sus necesidades y no son determinantes para autorizar una inversión para su proyecto.</t>
    </r>
    <r>
      <rPr>
        <sz val="12"/>
        <color theme="1"/>
        <rFont val="Century Gothic"/>
        <family val="1"/>
      </rPr>
      <t xml:space="preserve">
</t>
    </r>
  </si>
  <si>
    <t>8.- Instalaciones y equipo</t>
  </si>
  <si>
    <t xml:space="preserve">Describe tu metodología de Intervención (400 palabras max. No olvides poner indicadores) </t>
  </si>
  <si>
    <t xml:space="preserve">Mi organización desarrolla proyectos a partir de experiencias previas (internas o externas) pero no tiene documentada su metodologia de intervención </t>
  </si>
  <si>
    <t>Mi organización cuenta con un equipo base preparado, pero que puede ser insuficiente</t>
  </si>
  <si>
    <t xml:space="preserve">Mi organización cuenta con un equipo base preparado y contrata oportunamente al número necesario de gente para realizar proyectos específicos </t>
  </si>
  <si>
    <t xml:space="preserve">Enlista los 3 principales marcos normativos (normas, reglas, leyes) que orientan los protocolos de atención del proyecto/organización y de manera específica los que protegen y garantizan los derechos de NNAyJ.  </t>
  </si>
  <si>
    <t xml:space="preserve">Considerando que la población con la que trabajas padece múltiples vulnerabilidades, enlista a otros actores con quienes se tienen alianzas o acuerdos de colaboración para complementar los servicios de la organización y coadyuvar en la restitución/protección de derechos? </t>
  </si>
  <si>
    <t>Programas</t>
  </si>
  <si>
    <t>Actividades</t>
  </si>
  <si>
    <t>Incluye únicamennte una copia en PDF de la portada del VOBO por parte de Protección Civil de tus instalaciones</t>
  </si>
  <si>
    <r>
      <t xml:space="preserve">En esta sección te pedimos que nos ayúdes a entender mejor tu </t>
    </r>
    <r>
      <rPr>
        <b/>
        <i/>
        <sz val="12"/>
        <color theme="1"/>
        <rFont val="Century Gothic"/>
        <family val="1"/>
      </rPr>
      <t xml:space="preserve">proyecto. </t>
    </r>
    <r>
      <rPr>
        <sz val="12"/>
        <color theme="1"/>
        <rFont val="Century Gothic"/>
        <family val="1"/>
      </rPr>
      <t xml:space="preserve">Describe los pormenores de manera que podamos conocer la problemática que busca resolver, sus antecedentes y otros detalles que nos permiten entender su alcance y actividades. </t>
    </r>
    <r>
      <rPr>
        <b/>
        <i/>
        <sz val="12"/>
        <color theme="1"/>
        <rFont val="Century Gothic"/>
        <family val="1"/>
      </rPr>
      <t xml:space="preserve">
</t>
    </r>
    <r>
      <rPr>
        <sz val="12"/>
        <color theme="1"/>
        <rFont val="Century Gothic"/>
        <family val="1"/>
      </rPr>
      <t xml:space="preserve">Por favor selecciona la opción del 1 al 4 que mejor describa la situación actual dentro de tu Organización. 
</t>
    </r>
    <r>
      <rPr>
        <b/>
        <sz val="12"/>
        <color theme="1"/>
        <rFont val="Century Gothic"/>
        <family val="1"/>
      </rPr>
      <t xml:space="preserve"> Sus respuestas honestas nos ayudan a entender mejor sus necesidades y no son determinantes para autorizar una inversión para su proyecto.</t>
    </r>
  </si>
  <si>
    <t>6. Alineación con Objetivos Desarrollo Sostenible ( ODS)</t>
  </si>
  <si>
    <t>APLICA PARA TODOS LOS ARTÍCULOS:</t>
  </si>
  <si>
    <t>¿TIENES DUDAS?</t>
  </si>
  <si>
    <t xml:space="preserve">En esta sección te pedimos que nos compartas una breve historia que ejemplifique la eficacia del proyecto 
y cómo ha beneficiado a la Población Objetivo. </t>
  </si>
  <si>
    <t>1) Proyectos específicos que buscan contribuir en la restitución de derechos, desde el conocimiento hasta su ejercicio pleno, con metas y objetivos claros, con una duración de al menos 12 meses, que partan de una planeación estratégica y operativa anual y/o alguno de sus programas</t>
  </si>
  <si>
    <t xml:space="preserve">2) Proyectos nuevos que tienen un diagnóstico adecuado y que se justifica en función del modelo de intervención de la organización o de alguno de sus programas y/o de una necesidad específica de la población atendida </t>
  </si>
  <si>
    <t>Explica brevemente cómo el proyecto generará un cambio positivo atribuible a su intervención en la población objetivo</t>
  </si>
  <si>
    <t xml:space="preserve"> a) La justificación del proyecto + Diagnóstico ( o incluirlo en Marco Lógico)</t>
  </si>
  <si>
    <t>a) Carta formal de solicitud del recurso, monto y prueba de co-inversión mínimo del 20%, en una hoja membretada y firmada por el Presidente y del Director General</t>
  </si>
  <si>
    <t>a) Planeación operativa anual en donde se demuestre que el proyecto se desprende de un programa de la organización que atiende una necesidad específica de la población</t>
  </si>
  <si>
    <t>b) Resultados del proyecto o la intervención en el año anterior</t>
  </si>
  <si>
    <t>Inversión financiera en proyectos dirigidos al desarrollo y la promoción de derechos de los niños, niñas, adolescentes y jóvenes 
para generar un cambio en su desarrollo integral.</t>
  </si>
  <si>
    <t xml:space="preserve">a) Propuesta Solucion + Perfil Consultor, Plan Curricular, Lista del personal involucrado en el proyecto que recibe el apoyo </t>
  </si>
  <si>
    <t>b) Lista del personal involucrado en el proyecto que recibe el apoyo</t>
  </si>
  <si>
    <t xml:space="preserve">a) Justificación de la consultoría, CV del consultor, Plan de trabajo y entregables, 2 Cotizaciones formales de proveedores que incluya fecha de emisión, RFC, Dirección fiscal </t>
  </si>
  <si>
    <t>a) Justificación de la atención, 2 cotizaciones de proveedores externos, CV y plan de trabajo</t>
  </si>
  <si>
    <t xml:space="preserve">a) CV, Perfil de Puesto, Plan de Desarrollo de la persona a contratar, y en caso de requerirse equipo, se debe enviar una justificación  del requerimiento y dos cotizaciones formales de proveedores que incluya RFC, Dirección Fiscal, fecha de emisión </t>
  </si>
  <si>
    <t xml:space="preserve">a) Justificación del desarrollo de la plataforma o la programación del software, dos cotizaciones de proveedores y CV del proveedor </t>
  </si>
  <si>
    <t>De la siguiente lista, marque con una x el tipo de apoyo para el cual se está postulando el proyecto. (Solo úno)
(Cada inciso corresponde al documento requerido que debes presentar para este ipo de financiamiento)</t>
  </si>
  <si>
    <t>Integración de personal esencial para lograr los objetivos de la organización</t>
  </si>
  <si>
    <t xml:space="preserve"> Atención Psicológica de Contención</t>
  </si>
  <si>
    <t>Para este tipo de financiamiento deberás enviar una carta de Solicitud de Inversión y Co-inversión Obligatoria</t>
  </si>
  <si>
    <t>Fecha de la elaboración del proyecto</t>
  </si>
  <si>
    <t>1) Carpeta Status Legal.</t>
  </si>
  <si>
    <r>
      <t xml:space="preserve">Esta sección enumera todos los documentos que debes enviar a FDUM vía WeTransfer, </t>
    </r>
    <r>
      <rPr>
        <b/>
        <sz val="12"/>
        <color theme="1"/>
        <rFont val="Century Gothic"/>
        <family val="1"/>
      </rPr>
      <t xml:space="preserve">por carpeta. Haz check en la lista de documentos requeridos cuando ya los tengas integrados en la carpeta. </t>
    </r>
    <r>
      <rPr>
        <sz val="12"/>
        <color theme="1"/>
        <rFont val="Century Gothic"/>
        <family val="1"/>
      </rPr>
      <t xml:space="preserve">Te pedimos que una vez se complete el documento en su totalidad, imprime sólo las pestañas </t>
    </r>
    <r>
      <rPr>
        <b/>
        <sz val="12"/>
        <color theme="1"/>
        <rFont val="Century Gothic"/>
        <family val="1"/>
      </rPr>
      <t>"Datos Generales" y "Checklist" para recabar las firmas autógrafas que se solicitan</t>
    </r>
    <r>
      <rPr>
        <sz val="12"/>
        <color theme="1"/>
        <rFont val="Century Gothic"/>
        <family val="1"/>
      </rPr>
      <t xml:space="preserve"> y envía una copia en PDF, junto con los documentos requeridos para su participación.
Todos los documentos que se solicitan son indispensables para tomar en cuenta su participación. </t>
    </r>
  </si>
  <si>
    <t>Acta constitutiva de la organización</t>
  </si>
  <si>
    <t>Última Acta de Asamblea Protcolizada</t>
  </si>
  <si>
    <t xml:space="preserve">Publicación por parte de una autoridad que señale su estatus vigente como donataria autorizada para recibir donativos deducibles </t>
  </si>
  <si>
    <t>Oficio / Constancia de Hacienda que autoriza a la organización a recibir donativos deducibles</t>
  </si>
  <si>
    <t>Declaración anual de la organización</t>
  </si>
  <si>
    <t>2) Carpeta Status Operativo</t>
  </si>
  <si>
    <t>Obligatorio enviarlos firmados por el contador que los realizó y con el sello institucional</t>
  </si>
  <si>
    <t>Estados Financieros del año inmediato anterior al vigente (2019) - Balance general y estado de resultados.</t>
  </si>
  <si>
    <t>Estados Financieros de 2 años anteriores al vigente (2018) - Balance general y estado de resultados.</t>
  </si>
  <si>
    <t>Estado de cuenta bancario.</t>
  </si>
  <si>
    <t>A nombre de la organización. Del año en curso</t>
  </si>
  <si>
    <t>Planeación operativa del año vigente</t>
  </si>
  <si>
    <t>Presupuesto anual del año vigente</t>
  </si>
  <si>
    <t>Documento en PDF</t>
  </si>
  <si>
    <t>Informe Anual del año inmediato anterior</t>
  </si>
  <si>
    <t>En formato JPG de Alta Resolución</t>
  </si>
  <si>
    <t>CATÁLOGO DE ODS, DERECHOS Y OBJETIVOS 25 AL 25 A LOS QUE CONTRIBUYE FDUM CON SU INTERVENCIÓN</t>
  </si>
  <si>
    <t>ODS A LOS QUE CONTRIBUYE FDUM</t>
  </si>
  <si>
    <t>DERECHOS DE LA CONVENCIÓN A LOS QUE CONTRIBUYE FDUM</t>
  </si>
  <si>
    <t>OBJETIVOS 25 AL 25 (SIPINNA) QUE CONTRIBUYE FDUM</t>
  </si>
  <si>
    <t xml:space="preserve">EDUCACIÓN </t>
  </si>
  <si>
    <t>LOGRAR UNA EDUCACIÓN INCLUSIVA Y DE CALIDAD, COMO HERRAMIENTA QUE LES PERMITA CONTAR CON LAS COMPETENCIAS NECESARIAS PARA UN DESARROLLO SOSTENIBLE</t>
  </si>
  <si>
    <t>OBJ: 8, 21, 23, 25</t>
  </si>
  <si>
    <t>OBJ: 25</t>
  </si>
  <si>
    <t>OBJ: 24, 25</t>
  </si>
  <si>
    <t>SALUD</t>
  </si>
  <si>
    <t>GARANTIZARLES UNA VIDA SANA Y EJERCER SU BIENESTAR FÍSICO Y MENTAL, MEDIANTE LA INVERSIÓN EN PROYECTOS EN SALUD Y DISCAPACIDAD</t>
  </si>
  <si>
    <t>OBJ: 1, 2, 3, 10, 21, 25</t>
  </si>
  <si>
    <t>OBJ: 1, 2, 3, 21, 25</t>
  </si>
  <si>
    <t>OBJ: 4, 21, 24, 25</t>
  </si>
  <si>
    <t xml:space="preserve">PREVENCIÓN </t>
  </si>
  <si>
    <t>PROMOVER LAS CONDICIONES Y LOS MEDIOS DE VIDA ADECUADOS, ASÍ COMO AUMENTAR LA CANTIDAD Y CALIDAD DE OPORTUNIDADES PARA LAS NNAYJ</t>
  </si>
  <si>
    <t>OBJ: 6, 7 , 21, 25</t>
  </si>
  <si>
    <t>OBJ: 11, 12, 13, 21, 25</t>
  </si>
  <si>
    <t xml:space="preserve">PROTECCIÓN </t>
  </si>
  <si>
    <t>PROPORCIONAR PROTECCIÓN ESPECIAL, MEDIANTE CUIDADOS ESPECIALIZADOS A LAS NNAYJ VÍCTIMAS DE OMISIÓN DE CUIDADOS, ABANDONO, MALTRATO INFANTIL Y VIOLENCIA</t>
  </si>
  <si>
    <t>OBJ: 20, 21; 25</t>
  </si>
  <si>
    <t>OBJ: 11, 12, 21, 25</t>
  </si>
  <si>
    <t>OBJ: 15, 21, 25</t>
  </si>
  <si>
    <t>OBJ: 6, 9, 10, 21, 25</t>
  </si>
  <si>
    <t>OBJ: 15, 19, 21, 25</t>
  </si>
  <si>
    <t>GÉNERO</t>
  </si>
  <si>
    <t>EMPODERAR A TODAS LAS NIÑAS, ASÍ OMO PROMOVER LA IGUALDAD DE LAS NIÑAS, ADOLESCENTES Y JÓVENES MUJERES. ESTA CAUSA ENGLOBA A TODAS LAS ANTERIORES</t>
  </si>
  <si>
    <t>OBJ: 6, 21, 25</t>
  </si>
  <si>
    <t>OBJ: 9, 21, 25</t>
  </si>
  <si>
    <t>AYUDA HUMANITARIA</t>
  </si>
  <si>
    <t>BRINDAR RESPUESTA A EMERGENCIAS A TRAVÉS DE AYUDA HUMANITARIA A LOS AFECTADOS POR DESASTRES NATURALES</t>
  </si>
  <si>
    <t>OBJ: 17, 21, 25</t>
  </si>
  <si>
    <t>CAUSAS QUE APOYA FUNDACIÓN DIBUJANDO UN MAÑANA (FDUM)</t>
  </si>
  <si>
    <t>ODS 11 - CIUDADES Y COMUNIDADES SOSTENIBLES</t>
  </si>
  <si>
    <t>Criterios</t>
  </si>
  <si>
    <t>Criterios de Selección</t>
  </si>
  <si>
    <t>Pasa o No</t>
  </si>
  <si>
    <t>FASE 1- Registro</t>
  </si>
  <si>
    <t>Rango</t>
  </si>
  <si>
    <t>Total</t>
  </si>
  <si>
    <t>Notas</t>
  </si>
  <si>
    <t>REGISTRO</t>
  </si>
  <si>
    <t>FASE 2</t>
  </si>
  <si>
    <t>ENTREVISTA</t>
  </si>
  <si>
    <t>Registro 100% y documentación obligatoria 100%= 4, sino 0</t>
  </si>
  <si>
    <t>FASE1</t>
  </si>
  <si>
    <t>FASE 2.1</t>
  </si>
  <si>
    <t>FASE 2.2</t>
  </si>
  <si>
    <t>FASE 2.3</t>
  </si>
  <si>
    <t>FASE 3</t>
  </si>
  <si>
    <t xml:space="preserve">Autodiagnóstico ( GpR y EdD) </t>
  </si>
  <si>
    <t>Si está en riesgo se descalifica para Fase 2</t>
  </si>
  <si>
    <t>Comentarios</t>
  </si>
  <si>
    <t>Tiene que haber algún cambio positivo en algún indicador</t>
  </si>
  <si>
    <t>Calificación de formato de salida para cualquier OSC que trabajé con FDuM y que en plataforma se muestre la evaluación de su 1ra convocatoria</t>
  </si>
  <si>
    <t>Fase 2- Convocatoria</t>
  </si>
  <si>
    <t>FASE 2.1 Capacidad Instalada</t>
  </si>
  <si>
    <t>Alineación Estratégica</t>
  </si>
  <si>
    <t>Sustento Metodológico</t>
  </si>
  <si>
    <t>Gobernanza</t>
  </si>
  <si>
    <t>Monitoreo y Evaluación</t>
  </si>
  <si>
    <t xml:space="preserve">Plan de Monitoreo ( formato) </t>
  </si>
  <si>
    <t>Finanzas</t>
  </si>
  <si>
    <t>Recursos Humanos</t>
  </si>
  <si>
    <t>Instalaciones</t>
  </si>
  <si>
    <t>Normativa</t>
  </si>
  <si>
    <t>Alianzas</t>
  </si>
  <si>
    <t>FASE 2.2 Proyecto</t>
  </si>
  <si>
    <t>Antecedentes</t>
  </si>
  <si>
    <t xml:space="preserve">Descriptivo (si tiene 4, si no 0) </t>
  </si>
  <si>
    <t>Se evaluará si es coherente con el proyecto o no</t>
  </si>
  <si>
    <t>Problemática</t>
  </si>
  <si>
    <t xml:space="preserve">Árbol de problema </t>
  </si>
  <si>
    <t>Diagnóstico</t>
  </si>
  <si>
    <t>Enfoque de Derecho</t>
  </si>
  <si>
    <t>Si contribuye en al menos un derech</t>
  </si>
  <si>
    <t xml:space="preserve">Relación con convocatoria (derecho) </t>
  </si>
  <si>
    <t>Derecho de la convocatoria + indicador</t>
  </si>
  <si>
    <t>Criterios Héctor</t>
  </si>
  <si>
    <t>Contribución al ejercicio</t>
  </si>
  <si>
    <t>Indicador ML</t>
  </si>
  <si>
    <t>Alieneación ODS</t>
  </si>
  <si>
    <t>Si contribuye en al menos un derech0</t>
  </si>
  <si>
    <t>Relación con convocatoria</t>
  </si>
  <si>
    <t>Indicadores  están dentro del ML</t>
  </si>
  <si>
    <t>Si sale 1 es la misma lógica y se queda fuera</t>
  </si>
  <si>
    <t>Presupuesto</t>
  </si>
  <si>
    <t>Si cuenta con esta regla</t>
  </si>
  <si>
    <t>Si existe lógica en relación al ML</t>
  </si>
  <si>
    <t>Plan Monitoreo</t>
  </si>
  <si>
    <t xml:space="preserve">Revisar coherencia </t>
  </si>
  <si>
    <t>Difusión y Transparencia</t>
  </si>
  <si>
    <t>Descriptivo</t>
  </si>
  <si>
    <t>Plan de salida</t>
  </si>
  <si>
    <t xml:space="preserve">Experiencia Previa ( éxito) </t>
  </si>
  <si>
    <t xml:space="preserve">Si tiene historia de éxito 4, si no 0 ( extra) </t>
  </si>
  <si>
    <t>FASE 3- Entrevista</t>
  </si>
  <si>
    <t>Entrevista</t>
  </si>
  <si>
    <t>Verificar la documentación</t>
  </si>
  <si>
    <t xml:space="preserve">Verificar a la población </t>
  </si>
  <si>
    <t xml:space="preserve">Contestar ficha de entrevista ( feelings) </t>
  </si>
  <si>
    <t>Plataforma</t>
  </si>
  <si>
    <t>0/4</t>
  </si>
  <si>
    <t>1 a 4</t>
  </si>
  <si>
    <t>Medio de Verificación</t>
  </si>
  <si>
    <t>Dictaminacion</t>
  </si>
  <si>
    <t>Teoría del Cambio (Documento)</t>
  </si>
  <si>
    <t>Planeación Estratégica y Planeación Operativa</t>
  </si>
  <si>
    <t>Propio / formato sugerido</t>
  </si>
  <si>
    <t>Reglamento / procedimientos</t>
  </si>
  <si>
    <t>Planeacion presupuestal + Registro + Plan Operativo</t>
  </si>
  <si>
    <t>Organigrama + Cédula Cuota IMSS</t>
  </si>
  <si>
    <t>Visto Bueno Protección Civil + 5 fotos</t>
  </si>
  <si>
    <t>A) SI "Amigos FDUM" = a Nuevos</t>
  </si>
  <si>
    <t>B) Si "Amigos FDUM" = Experiencia previa</t>
  </si>
  <si>
    <t>Contestar Diagnóstico de Organización</t>
  </si>
  <si>
    <t>Capacidad instalada</t>
  </si>
  <si>
    <t>Favor de adjuntar el CV de cada Colaborador que estará relacionado a la intervención</t>
  </si>
  <si>
    <t>NOMBRE</t>
  </si>
  <si>
    <t>NÚMERO CELULAR</t>
  </si>
  <si>
    <t>CORREO</t>
  </si>
  <si>
    <t>HÉCTOR GÓMEZ</t>
  </si>
  <si>
    <t>Inversionsocial3@dibujando.org.mx</t>
  </si>
  <si>
    <t>LOURDES HERNÁNDEZ</t>
  </si>
  <si>
    <t>Inversionsocial2@dibujando.org.mx</t>
  </si>
  <si>
    <t>MARCO LÓPEZ</t>
  </si>
  <si>
    <t>inversionsocial@dibujando.org.mx</t>
  </si>
  <si>
    <t>MARITERE MAYEN</t>
  </si>
  <si>
    <t>Inversionsocial4@dibujando.org.mx</t>
  </si>
  <si>
    <t>RICARDO MORÁN</t>
  </si>
  <si>
    <t>dis@dibujando.org.mx</t>
  </si>
  <si>
    <t>BRAULIO PEGUEROS</t>
  </si>
  <si>
    <t>bpegueros@dibujando.org.mx</t>
  </si>
  <si>
    <r>
      <t>En el área de Inversión Social</t>
    </r>
    <r>
      <rPr>
        <sz val="12"/>
        <color rgb="FF201F1E"/>
        <rFont val="Century Gothic"/>
        <family val="1"/>
      </rPr>
      <t xml:space="preserve"> estamos comprometidos con garantizar nuestra operación y brindarles a todas las OSC asesoría y orientación para participar en las convocatorias. 
</t>
    </r>
    <r>
      <rPr>
        <b/>
        <sz val="12"/>
        <color rgb="FF201F1E"/>
        <rFont val="Century Gothic"/>
        <family val="1"/>
      </rPr>
      <t>Durante la Contingencia por CORONAVIRUS COVID-19, FDUM cerrará sus oficina</t>
    </r>
    <r>
      <rPr>
        <sz val="12"/>
        <color rgb="FF201F1E"/>
        <rFont val="Century Gothic"/>
        <family val="1"/>
      </rPr>
      <t>s hasta nuevo aviso. Es por ello que te compartimos nuestros datos de contacto.</t>
    </r>
  </si>
  <si>
    <r>
      <rPr>
        <b/>
        <i/>
        <sz val="11"/>
        <color theme="1"/>
        <rFont val="Century Gothic"/>
        <family val="1"/>
      </rPr>
      <t xml:space="preserve">Qué </t>
    </r>
    <r>
      <rPr>
        <b/>
        <i/>
        <sz val="11"/>
        <color rgb="FF00B050"/>
        <rFont val="Century Gothic"/>
        <family val="1"/>
      </rPr>
      <t xml:space="preserve">SI </t>
    </r>
    <r>
      <rPr>
        <b/>
        <i/>
        <sz val="11"/>
        <color theme="1"/>
        <rFont val="Century Gothic"/>
        <family val="1"/>
      </rPr>
      <t>se admite en este tipo de Financiamiento:</t>
    </r>
    <r>
      <rPr>
        <i/>
        <sz val="11"/>
        <color theme="1"/>
        <rFont val="Century Gothic"/>
        <family val="1"/>
      </rPr>
      <t xml:space="preserve">
- Proyectos específicos que buscan contribuir en la restitución de derechos, desde el conocimiento hasta su ejercicio pleno, con metas y objetivos claros, con una duración de al menos 12 meses, que partan de una planeación estratégica y operativa anual y/o alguno de sus programas
- Proyectos nuevos que tengan un diagnóstico adecuado y que se justifique en función del modelo de intervención de la organización o de alguno de sus programas y/o de una necesidad específica de la población atendida </t>
    </r>
  </si>
  <si>
    <r>
      <rPr>
        <b/>
        <i/>
        <sz val="11"/>
        <color theme="1"/>
        <rFont val="Century Gothic"/>
        <family val="1"/>
      </rPr>
      <t xml:space="preserve">Qué </t>
    </r>
    <r>
      <rPr>
        <b/>
        <i/>
        <sz val="11"/>
        <color rgb="FF00B050"/>
        <rFont val="Century Gothic"/>
        <family val="1"/>
      </rPr>
      <t>SI</t>
    </r>
    <r>
      <rPr>
        <b/>
        <i/>
        <sz val="11"/>
        <color theme="1"/>
        <rFont val="Century Gothic"/>
        <family val="1"/>
      </rPr>
      <t xml:space="preserve"> se admite en este tipo de Financiamiento:</t>
    </r>
    <r>
      <rPr>
        <i/>
        <sz val="11"/>
        <color theme="1"/>
        <rFont val="Century Gothic"/>
        <family val="1"/>
      </rPr>
      <t xml:space="preserve">
- Integración de una solución/conocimiento ( formación técnica): Talleres, cursos, diplomados en relación a las actividades de la institución y/o el proyecto
- Integración de personal esencial para el fortalecimiento del equipo operativo
- Atención psicológica de contención 
- Consultorías para fortalecimiento de procesos operativos como puede ser diagnóstico, evaluación y desarrollo de manuales de procesos internos, sistematización, documentación
- Servicios: Desarrollo de plataforma web, software</t>
    </r>
  </si>
  <si>
    <r>
      <rPr>
        <b/>
        <i/>
        <sz val="11"/>
        <color theme="1"/>
        <rFont val="Century Gothic"/>
        <family val="1"/>
      </rPr>
      <t xml:space="preserve">Qué </t>
    </r>
    <r>
      <rPr>
        <b/>
        <i/>
        <sz val="11"/>
        <color rgb="FFDD332E"/>
        <rFont val="Century Gothic"/>
        <family val="1"/>
      </rPr>
      <t>NO</t>
    </r>
    <r>
      <rPr>
        <b/>
        <i/>
        <sz val="11"/>
        <color theme="1"/>
        <rFont val="Century Gothic"/>
        <family val="1"/>
      </rPr>
      <t xml:space="preserve"> se admite en este tipo de Financiamiento:</t>
    </r>
    <r>
      <rPr>
        <i/>
        <sz val="11"/>
        <color theme="1"/>
        <rFont val="Century Gothic"/>
        <family val="1"/>
      </rPr>
      <t xml:space="preserve">
-Gastos Administrativos
- Sueldos de Mandos Altos
- Maestrías, diplomados para miembros de órganos de gobierno de la OSC: consejeros, patronos, mesa directiva</t>
    </r>
  </si>
  <si>
    <r>
      <rPr>
        <b/>
        <i/>
        <sz val="11"/>
        <color theme="1"/>
        <rFont val="Century Gothic"/>
        <family val="1"/>
      </rPr>
      <t xml:space="preserve">Qué </t>
    </r>
    <r>
      <rPr>
        <b/>
        <i/>
        <sz val="11"/>
        <color rgb="FFDD332E"/>
        <rFont val="Century Gothic"/>
        <family val="1"/>
      </rPr>
      <t>NO</t>
    </r>
    <r>
      <rPr>
        <b/>
        <i/>
        <sz val="11"/>
        <color theme="1"/>
        <rFont val="Century Gothic"/>
        <family val="1"/>
      </rPr>
      <t xml:space="preserve"> se admite en este tipo de Financiamiento:</t>
    </r>
    <r>
      <rPr>
        <i/>
        <sz val="11"/>
        <color theme="1"/>
        <rFont val="Century Gothic"/>
        <family val="1"/>
      </rPr>
      <t xml:space="preserve">
-El modelo general de intervención de la organización. 
-Proyectos nuevos no justificados, realizados a modo para participar por el recurso de la convocatoria. </t>
    </r>
  </si>
  <si>
    <t>Nota: El proyecto en el presupuesto deberá de reflejar la coinversión de la institución o de un tercero. Al momento de la publicación de esta convocatoria, México vive una contingencia sanitaria sui-generis para evitar la propagación del virus COVID-19. Conscientes del impacto colateral que esta crisis puede traer a las OSC y a su población, en la Alianza Unidos para Dar queremos contribuir en la sostenibilidad de las instituciones para afrontar esta crisis. Es por ello, que por esta ocasión, PARA LA CONVOCATORIA SALUD Y DISCAPACIDAD 2020 hemos decidido establecer el monto mínimo de coinversión de 10% del costo total del proyecto.</t>
  </si>
  <si>
    <t xml:space="preserve">Para ser parte del portafolio de inversión social de Fundación Dibujando un Mañana (FDUM), 
deberás completar esta aplicación, la cual consta de 8 pestañas o secciones: </t>
  </si>
  <si>
    <t>4. En caso de requerirlo, puede hacer uso de los formatos sugeridos en su Kit de Aplicación (Guía de Marco Lógico, Referencias Bibliográficas)</t>
  </si>
  <si>
    <t>Teléfono de contacto del(a) Director(a) General</t>
  </si>
  <si>
    <t>Teléfono de contacto del(a) Representante Legal</t>
  </si>
  <si>
    <t>Página web de la Organización</t>
  </si>
  <si>
    <t>Redes Sociales de la Organización (FB / Twitter / Instagram)</t>
  </si>
  <si>
    <t>Los proyectos de mi Organización están alineados a un programa específico. Otros son realizados oportunamente en base a convocatorias.</t>
  </si>
  <si>
    <t>Actividad 1.1</t>
  </si>
  <si>
    <t>Actividad 4</t>
  </si>
  <si>
    <t>Objetivo 4</t>
  </si>
  <si>
    <t>X</t>
  </si>
  <si>
    <t>OSC</t>
  </si>
  <si>
    <t>FDUM</t>
  </si>
  <si>
    <t>CONVOCATORIA</t>
  </si>
  <si>
    <t>INSTITUCIÓN</t>
  </si>
  <si>
    <t>ESTADO</t>
  </si>
  <si>
    <t>FECHA</t>
  </si>
  <si>
    <t>EVALUADO POR</t>
  </si>
  <si>
    <t>Es una organización social (A.C., I.A.P., I.B.P., A.B.P.)</t>
  </si>
  <si>
    <t>Cuenta con dos años de constitución</t>
  </si>
  <si>
    <t>Cuenta con domicilio formal</t>
  </si>
  <si>
    <t>X=SI</t>
  </si>
  <si>
    <t>Declaración Anual</t>
  </si>
  <si>
    <t>Estado de cuenta bancario</t>
  </si>
  <si>
    <t>Carta de solicitud de proyecto y compromiso de coniversión</t>
  </si>
  <si>
    <t>Cotizaciones de equipamiento (si aplica)</t>
  </si>
  <si>
    <t>Programa del curso, taller, etc a tomar</t>
  </si>
  <si>
    <t>Curricilum de quien impartirá el fortalecimiento</t>
  </si>
  <si>
    <t>Cotización de asesor quien impartirá el curso o taller a tomar</t>
  </si>
  <si>
    <t>Descripción de puestos y Perfiles de quienes prestaran el servicio</t>
  </si>
  <si>
    <t>EVALUACIÓN GENERAL</t>
  </si>
  <si>
    <t>STATUS</t>
  </si>
  <si>
    <t>Enfoque de Derechos</t>
  </si>
  <si>
    <t>Registro</t>
  </si>
  <si>
    <t>Sostenibilida</t>
  </si>
  <si>
    <t>Valores para ponderación</t>
  </si>
  <si>
    <t>Columna1</t>
  </si>
  <si>
    <t>Columna2</t>
  </si>
  <si>
    <t>Columna3</t>
  </si>
  <si>
    <t>Variable</t>
  </si>
  <si>
    <t>Valor (%)</t>
  </si>
  <si>
    <t>Subvariable</t>
  </si>
  <si>
    <t>A.1. Conocimiento de la problemática: contexo, caracterísitcas y necesidades de NNAyJ</t>
  </si>
  <si>
    <t>A2. Postura de atención a la problemática (causas y efectos)</t>
  </si>
  <si>
    <t>A.3. Trascendencia de la intervención: Los resultados se dirigen a favorecer el desarrollo y los derechos</t>
  </si>
  <si>
    <t>B.1. Cambios tangibles en NNAyJ en su entorno inmediato y actores que coadyuban en su desarrollo</t>
  </si>
  <si>
    <t>B.2.  Relación adecuada entre los insumos, actividades con los resultados y objetivos planteados (relación de causalidad)</t>
  </si>
  <si>
    <t>B.3.  Sustento teórico - conceptual y metodológico de la intervención (4 principios rectores de la convención)</t>
  </si>
  <si>
    <t>C.1. Instalaciones y normatividad (seguridad, desarrollo, marcos generales y específicos en relación a NNAyJ)</t>
  </si>
  <si>
    <t>C.2. Capacidades institucionales (conocimiento y capacidad profesional frente a la problemática y tipo de población, tiempos, personal suficiente)</t>
  </si>
  <si>
    <t xml:space="preserve">C.3. Formalización y ejecución de procesos y transparencia </t>
  </si>
  <si>
    <t>D.1. Registro, sistematización y análisis de datos (población objetivo, acciones y resultados)</t>
  </si>
  <si>
    <t>D.2.  Monitoreo y evaluación de la gestión, resultados inmediatos y a largo plazo</t>
  </si>
  <si>
    <t>D.3.  Rendición de cuentas a la población objetivo, órgano de gobierno, aliados y publico en general</t>
  </si>
  <si>
    <t>E.1.  Alianzas y redes para complementariedad de acciones y mayor cobertura e impacto (incidencia en políticas publicas)</t>
  </si>
  <si>
    <t>E.2. Participación activa, voz, voto y propuesta de NNAyJ</t>
  </si>
  <si>
    <t>E.3. Participación de actores clave que favorecen o que pueden obstaculizar los cambios de condiciones y entornos de desarrollo de NNAyJ</t>
  </si>
  <si>
    <t>Ponderación</t>
  </si>
  <si>
    <t>Escala</t>
  </si>
  <si>
    <t>Valor</t>
  </si>
  <si>
    <t>Básico</t>
  </si>
  <si>
    <t xml:space="preserve">Nivel de la Organización </t>
  </si>
  <si>
    <t>Gestión para Resultados de Desarrollo</t>
  </si>
  <si>
    <r>
      <t>Estados Financieros 2019 (Balance general y estado de resultados, f</t>
    </r>
    <r>
      <rPr>
        <b/>
        <sz val="10"/>
        <color theme="1"/>
        <rFont val="Century Gothic"/>
        <family val="1"/>
      </rPr>
      <t>irmados por el contador</t>
    </r>
    <r>
      <rPr>
        <sz val="10"/>
        <color theme="1"/>
        <rFont val="Century Gothic"/>
        <family val="2"/>
      </rPr>
      <t xml:space="preserve"> que los realizó y con el sello institucional)</t>
    </r>
  </si>
  <si>
    <r>
      <t xml:space="preserve">Estados financieros 2018 (Balance general y estado de resultados, </t>
    </r>
    <r>
      <rPr>
        <b/>
        <sz val="10"/>
        <color theme="1"/>
        <rFont val="Century Gothic"/>
        <family val="1"/>
      </rPr>
      <t>firmados por el contador</t>
    </r>
    <r>
      <rPr>
        <sz val="10"/>
        <color theme="1"/>
        <rFont val="Century Gothic"/>
        <family val="2"/>
      </rPr>
      <t xml:space="preserve"> que los realizó y con el sello institucional)</t>
    </r>
  </si>
  <si>
    <t>Por favor, marca con una "X" en la columna "X=Si", si el documento es válido según los requerimientos</t>
  </si>
  <si>
    <t>Objeto Social acorde a las bases de la convocatoria</t>
  </si>
  <si>
    <t>Población objetivo: niñas, niños, adolescentes y jóvenes menores de 21 años</t>
  </si>
  <si>
    <t>Experiencia Previa</t>
  </si>
  <si>
    <t>Plan de Monitoreo</t>
  </si>
  <si>
    <t>Diagnóstico Gestión para Resultados de Desarrollo</t>
  </si>
  <si>
    <t>4 si tiene al menos 1 completado, 0 si no tiene</t>
  </si>
  <si>
    <t>Registro Actualizado en Plataforma</t>
  </si>
  <si>
    <t>Documentación Completa</t>
  </si>
  <si>
    <t>Nivel 1: No hay coherencia</t>
  </si>
  <si>
    <t xml:space="preserve">Nivel 2: </t>
  </si>
  <si>
    <t xml:space="preserve">Supuestos y riesgos estén alineados con el proyecto </t>
  </si>
  <si>
    <t>Indicadores  SMART con Medios de Verificación Adecuados</t>
  </si>
  <si>
    <t xml:space="preserve">Productos </t>
  </si>
  <si>
    <t>Coherencia de Objetivos</t>
  </si>
  <si>
    <t xml:space="preserve">Mínimo 90% inversión/ 10% co-inversión </t>
  </si>
  <si>
    <t>Lógica de intervención relacionada con Marco Lógico</t>
  </si>
  <si>
    <t>VER COMENTARIOS PARA REVISAR ACUERDOS DE TALLER DE MARCO LÓGICO - 22 DE ABRIL DE 2020</t>
  </si>
  <si>
    <t>Requisitos de Evaluabilidad</t>
  </si>
  <si>
    <t>ESTRUCTURA</t>
  </si>
  <si>
    <t>Objetivos - Coherencia</t>
  </si>
  <si>
    <t>SI =X</t>
  </si>
  <si>
    <t>El problema que el proyecto se dirige a resolver ha sido identificado y analizado.</t>
  </si>
  <si>
    <t>Se ha determinado a qué involucrado(s) corresponde el problema o necesidad.</t>
  </si>
  <si>
    <t>Las causas del problema han sido identificadas y jerarquizadas.</t>
  </si>
  <si>
    <t>Los objetivos a lograr han sido definidos consistentemente.</t>
  </si>
  <si>
    <t>Las experiencias adquiridas de operaciones anteriores han sido tomadas en cuenta.</t>
  </si>
  <si>
    <t>Indicadores - Smart</t>
  </si>
  <si>
    <t>Las condiciones (físicas, institucionales, económicas y sociales) previas a la ejecución del proyecto han sido descritas.</t>
  </si>
  <si>
    <t>Los datos del año base (o de arranque) previos a la ejecución del proyecto han sido incluidos.</t>
  </si>
  <si>
    <t>Si no existen datos del año base, el diseño del proyecto incluye su generación.</t>
  </si>
  <si>
    <t>Se incluyen datos del año base, metas u otra evidencia para hacer monitoreo y determinar el logro de los objetivos.</t>
  </si>
  <si>
    <t>Productos</t>
  </si>
  <si>
    <t>Los bienes y servicios que el proyecto generará han sido identificados y descritos</t>
  </si>
  <si>
    <t>Se ha previsto una descripción de cuándo y cómo los beneficiarios utilizarán los bienes y servicios generados por el proyecto.</t>
  </si>
  <si>
    <t>Los beneficios derivados del uso de los bienes y servicios a ser generados por el proyecto han sido identificados.</t>
  </si>
  <si>
    <t>Supuestos y Riesgos</t>
  </si>
  <si>
    <t>Los individuos, grupos, instituciones y otras organizaciones que pudieran afectar, positiva o negativamente, la ejecución del proyecto han sido identificadas</t>
  </si>
  <si>
    <t>Los elementos que están fuera del control directo de la coordinación del proyecto y que pudieran afectar la viabilidad del proyecto, de sus productos y objetivos han sido identificados y descritos.</t>
  </si>
  <si>
    <t>Documentación Actualizada y Completa</t>
  </si>
  <si>
    <t>Calificación previa (Convocatorias Anteriores)</t>
  </si>
  <si>
    <t>Evaluación Marco Lógico</t>
  </si>
  <si>
    <t>Calificación Objetivos</t>
  </si>
  <si>
    <t>Calificación Indicadores</t>
  </si>
  <si>
    <t>Calificación Productos</t>
  </si>
  <si>
    <t>Calificación Supuestos y Riesgos</t>
  </si>
  <si>
    <t>Evaluación Incial</t>
  </si>
  <si>
    <t>Plataforma + Evaluación Inicial</t>
  </si>
  <si>
    <t>Puntaje absoluto</t>
  </si>
  <si>
    <t>La justificación del proyecto</t>
  </si>
  <si>
    <t>EVALUACIÓN DE PROYECTO Fortalecimiento Institucional Tipo 1</t>
  </si>
  <si>
    <t>EVALUACIÓN DE PROYECTO Fortalecimiento Institucional Tipo 2</t>
  </si>
  <si>
    <t>EVALUACIÓN DE PROYECTO Fortalecimiento Institucional Tipo 3</t>
  </si>
  <si>
    <t>EVALUACIÓN DE PROYECTO Fortalecimiento Institucional Tipo 4</t>
  </si>
  <si>
    <t>EVALUACIÓN DE PROYECTO Fortalecimiento Institucional Tipo 5</t>
  </si>
  <si>
    <t xml:space="preserve">Contratación de una Consultoria: </t>
  </si>
  <si>
    <t>Perfil del Consultor</t>
  </si>
  <si>
    <t>Lista de Personal Involucrado que recibe el apoyo</t>
  </si>
  <si>
    <t>Propuesta Solucion</t>
  </si>
  <si>
    <t xml:space="preserve">Plan de trabajo y entregables, </t>
  </si>
  <si>
    <t xml:space="preserve">2 Cotizaciones formales de proveedores que incluya fecha de emisión, RFC, Dirección fiscal </t>
  </si>
  <si>
    <t>CV del consultor</t>
  </si>
  <si>
    <t>Justificación de la consultoría</t>
  </si>
  <si>
    <t>2 cotizaciones de proveedores externos</t>
  </si>
  <si>
    <t xml:space="preserve">Justificación del desarrollo de la plataforma o la programación del software, </t>
  </si>
  <si>
    <t xml:space="preserve">CV del proveedor </t>
  </si>
  <si>
    <t>Dos cotizaciones de proveedores</t>
  </si>
  <si>
    <t xml:space="preserve"> 1 cotización con presupuesto desglosado</t>
  </si>
  <si>
    <t>Permiso o uso de suelo +  Permiso de construcción + Plan de obra</t>
  </si>
  <si>
    <t>Permiso de construcción (si aplica) + Plan de obra</t>
  </si>
  <si>
    <t>2 cotizaciones con presupuesto desglosado</t>
  </si>
  <si>
    <t>Justificación de la solicitud</t>
  </si>
  <si>
    <t>2 Cotizaciones formales de proveedores</t>
  </si>
  <si>
    <t xml:space="preserve">Justificación de la compra del vehículo </t>
  </si>
  <si>
    <t>2 cotizaciones de vehículos nuevos</t>
  </si>
  <si>
    <t>EVALUACIÓN DE PROYECTO Infraestructura y equipamiento- Tipo 1</t>
  </si>
  <si>
    <t>EVALUACIÓN DE PROYECTO Infraestructura y equipamiento- Tipo 2</t>
  </si>
  <si>
    <t>EVALUACIÓN DE PROYECTO Infraestructura y equipamiento- Tipo 3</t>
  </si>
  <si>
    <t>EVALUACIÓN DE PROYECTO Infraestructura y Equipamiento - Tipo 4</t>
  </si>
  <si>
    <t>EVALUACIÓN DE PROYECTO DESARROLLO INTEGRAL- Tipo 1</t>
  </si>
  <si>
    <t>EVALUACIÓN DE PROYECTO DESARROLLO INTEGRAL- Tipo 2</t>
  </si>
  <si>
    <t>Justificación de la atención Psicológica</t>
  </si>
  <si>
    <t>Plan de trabajo</t>
  </si>
  <si>
    <t>Última Acta de Asamblea Protocolizada</t>
  </si>
  <si>
    <t>Desarrollo Integral</t>
  </si>
  <si>
    <t>Fortalecimiento</t>
  </si>
  <si>
    <t>Infraestructua y Equipamiento</t>
  </si>
  <si>
    <t>Objeto</t>
  </si>
  <si>
    <t>Legal</t>
  </si>
  <si>
    <t>Operativo</t>
  </si>
  <si>
    <t>Infraestructura y equipo</t>
  </si>
  <si>
    <t>Evaluación Inicial</t>
  </si>
  <si>
    <t>Arriba de 1.5 Pasa</t>
  </si>
  <si>
    <t>1 - EVALUACIÓN OBJETO DE LA INSTITUCIÓN = Revisar en Plataforma Dibujando</t>
  </si>
  <si>
    <t>2.- EVALUACIÓN STATUS LEGAL = Revisar pestaña "Check-List"</t>
  </si>
  <si>
    <t>3.- EVALUACIÓN STATUS OPERATIVO = Revisar en pestaña "CheckList"</t>
  </si>
  <si>
    <t>3. Sustento Metodológico</t>
  </si>
  <si>
    <t xml:space="preserve">  Escribe en 1 párrafo Tu teoría de Cambio (TdC) -  (100 palabras max.) 
</t>
  </si>
  <si>
    <t xml:space="preserve">Describe el programa del cual se desprende el proyecto que estás presentando ( relacionado a la convocatoria que seleccionaste) (200 palabras max.) 
</t>
  </si>
  <si>
    <t>Describe tus Objetivos Generales</t>
  </si>
  <si>
    <t xml:space="preserve">Si la Población Objetivo  fue parte del proceso del diseño del proyecto describe cómo fue  el proceso y si no fue participe explica la razón. 
</t>
  </si>
  <si>
    <t xml:space="preserve">¿Qué cambios/resultados pretende lograr en las NNAyJ al finalizar el proyecto?  ( max 200 palabras) 
</t>
  </si>
  <si>
    <t xml:space="preserve">¿Qué cambios/resultados pretende lograr en el entorno inmediato de las NNAyJ (familia, docentes, escuela, médicos, comunidad, etc.) al finalizar el proyecto? 
(Máximo 200 palabras) 
</t>
  </si>
  <si>
    <t xml:space="preserve">¿Qué resultados has logrado? ¿Qué lecciones has aprendido en la ejecución? ¿Qué  ajustes hubo a partir de la ejecucción?  (Máximo 200 palabras)
</t>
  </si>
  <si>
    <r>
      <t>¿Cómo vas a comunicar tus aprendizajes y resultados con los diferentes actores involucrados?  (</t>
    </r>
    <r>
      <rPr>
        <b/>
        <i/>
        <sz val="12"/>
        <color theme="1"/>
        <rFont val="Century Gothic"/>
        <family val="1"/>
      </rPr>
      <t>Población Objetivo</t>
    </r>
    <r>
      <rPr>
        <i/>
        <sz val="12"/>
        <color theme="1"/>
        <rFont val="Century Gothic"/>
        <family val="1"/>
      </rPr>
      <t xml:space="preserve">, Donantes, otras organizaciones, grupos de interes, etc?) (Max 200 palabras) </t>
    </r>
  </si>
  <si>
    <t xml:space="preserve">Explique cómo será el proceso para monitorear y evaluar los cambios en la población objetivo, incluyendo los instrumentos que usarás y el calendario de monitoreo
</t>
  </si>
  <si>
    <t>EVALÚA EL MARCO LÓGICO</t>
  </si>
  <si>
    <t>ANOTA TUS OBSERVACIONES AQUÍ</t>
  </si>
  <si>
    <t>APLICA PARA TODOS LOS ODS </t>
  </si>
  <si>
    <t>ODS 05 -  IGUALDAD DE GÉNERO</t>
  </si>
  <si>
    <t xml:space="preserve">Evaluación Inicial </t>
  </si>
  <si>
    <t>México</t>
  </si>
  <si>
    <t>Pasa o no</t>
  </si>
  <si>
    <t>Describe el Objetivo del proyecto en 100 palabras máximo</t>
  </si>
  <si>
    <t>Si contesto 3 o 4: Escribe aquí el nombre del Documento de Teoría del Cambio y Anexelo en la Carpeta Proyecto)</t>
  </si>
  <si>
    <t>Si contesto 3 o 4: Escribe aquí el nombre del Documento de Plan Estratégico y anéxelo en la Carpeta Proyecto</t>
  </si>
  <si>
    <t>Si contesto 3 o 4: Escribe aquí el nombre del Documento del Plan Operativo Anual y anexalo a la Carpeta)</t>
  </si>
  <si>
    <t xml:space="preserve">Escribe aquí el nombre del Documento de la Metodología y anexelo a la carpeta </t>
  </si>
  <si>
    <t xml:space="preserve">Describe tu Modelo: 
</t>
  </si>
  <si>
    <t>Si contesto 3 o 4: Escribe aquí el nombre del Documento de Plan de Monitoreo y anexelo a la carpeta</t>
  </si>
  <si>
    <t>Si contesto 3 o 4: Escribe aquí el nombre del Documento de Planeación presupuestal Vs Ejercicio del año anterior.</t>
  </si>
  <si>
    <t>Si contesto 3 o 4: Escribe aquí el nombre del Documento de Política y Procedimientos de Gobernanza</t>
  </si>
  <si>
    <t>Escriba el nombre del documento Organigrama y anexelo a la carpeta</t>
  </si>
  <si>
    <t>Si contesto 3 o 4: Escribe aquí el nombre del Documento de PDF del VoBo de Protección civil</t>
  </si>
  <si>
    <t xml:space="preserve"> Describe brevemente cómo realizas el monitoreo y evaluación de tus programas (200 palabras max.) </t>
  </si>
  <si>
    <t xml:space="preserve">Describe brevemente tu proceso de planeación financiera  y cómo realizas la recaudación de tu Organización ( 200 palabras) </t>
  </si>
  <si>
    <t xml:space="preserve">Describe brevemente cómo está integrado el órgano de Gobierno de tu organización y qué politicas de operación se llevan a cabo ( sesiones, toma de decisiones, rotación, etc)  ( 200 palabras max). </t>
  </si>
  <si>
    <t xml:space="preserve">Explique brevemente los antecedentes del proyecto  (si es un proyecto de continuidad, experiencias previas, si forma parte de un programa mayor a nivel institucional, etc.) 
(Máximo 100 palabras) </t>
  </si>
  <si>
    <t>Describa las características de la población objetivo del proyecto, considerando las condiciones de vida que impiden su desarrollo o ejercicio de sus derechos y que sean de importancia para el proyecto. 
( Max 200 palabras)</t>
  </si>
  <si>
    <t xml:space="preserve">A través de… </t>
  </si>
  <si>
    <t xml:space="preserve">Describe cual es la estrategia de Monitoreo y Evaluación del proyecto ( max 200 palabras) </t>
  </si>
  <si>
    <t xml:space="preserve">¿De qué forma se recabará la experiencia de niñas, niños, adolescentes y jóvenes (NNAyJ) para el rediseño programático y futuras intervenciones? (alternativas de solución, actividades, evaluación) (Max 200 palabras) </t>
  </si>
  <si>
    <t xml:space="preserve">Describe a detalle la estrategia de salida de tu intervención en la población objetivo en caso que esté en desarrollo o ya la tengas. especificando: ¿De qué manera verificarán que los cambios generados en la población serán sostenibles en el tiempo?  ¿cómo van a evaluar que los resultados perduren después de la intervención?  ( max 200 palabras) </t>
  </si>
  <si>
    <t>Si contesto 3 o 4: Escribe aquí el nombre del Documento en PDF del Árbol de Problemas y anexalo a la carpeta</t>
  </si>
  <si>
    <t xml:space="preserve">Si contesto 3 o 4: Escribe aquí el nombre del Documento PDF del Diagnóstico de la Población </t>
  </si>
  <si>
    <t>Señale el Indicador relacionado del Marco Lógico</t>
  </si>
  <si>
    <t>Inserte una copia del Informes/ Reporte de Resultados del año anterior</t>
  </si>
  <si>
    <t>Indicador relacionado en Marco lógico</t>
  </si>
  <si>
    <t>Inserta una copia en PDF del Plan de Monitoreo de Proyecto</t>
  </si>
  <si>
    <t>Si contesto 3 o 4: Escribe aquí el nombre del Documento PDF de la Estrategia de Salida</t>
  </si>
  <si>
    <t xml:space="preserve">Describe brevemente cuál es la problemática en la que se enfoca el proyecto con causas y efectos específicos  
(max 200 palabras)
</t>
  </si>
  <si>
    <t>200 palabras máximo</t>
  </si>
  <si>
    <t>Desarrollo Integral y Fortalecimiento Operativo</t>
  </si>
  <si>
    <t>Desarrollo Integral e Infraestructura y Equipamiento</t>
  </si>
  <si>
    <t>Fortalecimiento Operativo e Infraestructura y Equipamiento</t>
  </si>
  <si>
    <t>(+52) 55 1333 4061</t>
  </si>
  <si>
    <t>(+52) 55 1003 4435</t>
  </si>
  <si>
    <t>(+52) 55 4778 5706</t>
  </si>
  <si>
    <t>(+52) 55 5102 7018</t>
  </si>
  <si>
    <t>(+52) 55 3136 6571</t>
  </si>
  <si>
    <t>(+52) 55 4552 5177</t>
  </si>
  <si>
    <t>Costa Rica</t>
  </si>
  <si>
    <t>Países</t>
  </si>
  <si>
    <r>
      <t>En esta sección por favor ayúdanos a entender cómo utilizaras los fondos específicamete para el</t>
    </r>
    <r>
      <rPr>
        <b/>
        <i/>
        <sz val="12"/>
        <color theme="1"/>
        <rFont val="Century Gothic"/>
        <family val="1"/>
      </rPr>
      <t xml:space="preserve"> Desarrollo integral 
</t>
    </r>
    <r>
      <rPr>
        <i/>
        <sz val="12"/>
        <color theme="1"/>
        <rFont val="Century Gothic"/>
        <family val="1"/>
      </rPr>
      <t xml:space="preserve">de la población objetivo de tu organización.  
</t>
    </r>
    <r>
      <rPr>
        <i/>
        <sz val="12"/>
        <color rgb="FFFF0000"/>
        <rFont val="Century Gothic"/>
        <family val="1"/>
      </rPr>
      <t xml:space="preserve">Por favor borra esta pestaña si no piensas solicitar este tipo de financiamiento. </t>
    </r>
  </si>
  <si>
    <r>
      <t xml:space="preserve">En esta sección por favor ayúdanos a entender cómo utilizarás los fondos específicamente 
para el </t>
    </r>
    <r>
      <rPr>
        <b/>
        <i/>
        <sz val="12"/>
        <color theme="1"/>
        <rFont val="Century Gothic"/>
        <family val="1"/>
      </rPr>
      <t>fortalecimiento operativo</t>
    </r>
    <r>
      <rPr>
        <i/>
        <sz val="12"/>
        <color theme="1"/>
        <rFont val="Century Gothic"/>
        <family val="1"/>
      </rPr>
      <t xml:space="preserve"> de tu organización. 
</t>
    </r>
    <r>
      <rPr>
        <i/>
        <sz val="12"/>
        <color rgb="FFFF0000"/>
        <rFont val="Century Gothic"/>
        <family val="1"/>
      </rPr>
      <t xml:space="preserve">Por favor borra esta pestaña si no piensas solicitar este tipo de financiamiento. </t>
    </r>
  </si>
  <si>
    <t>APORTACIÓN DE LA INSTITUCIÓN (CO-INVERSIÓN) Mínimo del 20% del proyecto</t>
  </si>
  <si>
    <t>(ejemplo) Coordinadora de Proyecto</t>
  </si>
  <si>
    <t>(ejemplo) Psicóloga</t>
  </si>
  <si>
    <t>Equipamiento</t>
  </si>
  <si>
    <t>(ejemplo) Laptop</t>
  </si>
  <si>
    <t>(ejemplo) Software</t>
  </si>
  <si>
    <t>(ejemplo) Papelería, etc</t>
  </si>
  <si>
    <t xml:space="preserve">(ejemplo) Gas, Luz, Agua, etc. </t>
  </si>
  <si>
    <t>Promoción de Derechos</t>
  </si>
  <si>
    <t>(ejemplo) Taller de formación de Derechos de la Infancia</t>
  </si>
  <si>
    <t>(MM/AAAA)</t>
  </si>
  <si>
    <r>
      <t xml:space="preserve">3.- Carpeta Proyecto </t>
    </r>
    <r>
      <rPr>
        <sz val="12"/>
        <color theme="1"/>
        <rFont val="Century Gothic"/>
        <family val="1"/>
      </rPr>
      <t>(escribe el nombre del documento que presentas en la columna de la derecha)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</si>
</sst>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mmmm\-yy"/>
    <numFmt numFmtId="165" formatCode="&quot;$&quot;#,##0.00;[Red]&quot;$&quot;#,##0.00"/>
    <numFmt numFmtId="166" formatCode="_-&quot;$&quot;* #,##0_-;\-&quot;$&quot;* #,##0_-;_-&quot;$&quot;* &quot;-&quot;??_-;_-@_-"/>
    <numFmt numFmtId="167" formatCode="0.000"/>
  </numFmts>
  <fonts count="129">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10"/>
      <color rgb="FF000000"/>
      <name val="Tahoma"/>
      <family val="2"/>
    </font>
    <font>
      <sz val="22"/>
      <color theme="0"/>
      <name val="Calibri"/>
      <family val="2"/>
      <scheme val="minor"/>
    </font>
    <font>
      <b/>
      <sz val="14"/>
      <color theme="1"/>
      <name val="Calibri"/>
      <family val="2"/>
      <scheme val="minor"/>
    </font>
    <font>
      <b/>
      <sz val="11"/>
      <name val="Century Gothic"/>
      <family val="1"/>
    </font>
    <font>
      <i/>
      <sz val="10"/>
      <name val="Century Gothic"/>
      <family val="1"/>
    </font>
    <font>
      <b/>
      <sz val="14"/>
      <name val="Century Gothic"/>
      <family val="1"/>
    </font>
    <font>
      <b/>
      <sz val="12"/>
      <color theme="0"/>
      <name val="Century Gothic"/>
      <family val="1"/>
    </font>
    <font>
      <sz val="10"/>
      <name val="Arial"/>
      <family val="2"/>
    </font>
    <font>
      <sz val="12"/>
      <name val="Century Gothic"/>
      <family val="1"/>
    </font>
    <font>
      <b/>
      <sz val="12"/>
      <color theme="1"/>
      <name val="Century Gothic"/>
      <family val="1"/>
    </font>
    <font>
      <sz val="28"/>
      <color theme="0"/>
      <name val="Calibri"/>
      <family val="2"/>
      <scheme val="minor"/>
    </font>
    <font>
      <sz val="12"/>
      <color theme="1"/>
      <name val="Calibri"/>
      <family val="2"/>
      <scheme val="minor"/>
    </font>
    <font>
      <sz val="11"/>
      <name val="Century Gothic"/>
      <family val="1"/>
    </font>
    <font>
      <b/>
      <sz val="11"/>
      <color theme="0"/>
      <name val="Century Gothic"/>
      <family val="1"/>
    </font>
    <font>
      <b/>
      <sz val="11"/>
      <color indexed="12"/>
      <name val="Century Gothic"/>
      <family val="1"/>
    </font>
    <font>
      <i/>
      <sz val="11"/>
      <name val="Century Gothic"/>
      <family val="1"/>
    </font>
    <font>
      <sz val="11"/>
      <color indexed="12"/>
      <name val="Century Gothic"/>
      <family val="1"/>
    </font>
    <font>
      <b/>
      <sz val="9"/>
      <name val="Century Gothic"/>
      <family val="1"/>
    </font>
    <font>
      <b/>
      <sz val="14"/>
      <color theme="0"/>
      <name val="Century Gothic"/>
      <family val="1"/>
    </font>
    <font>
      <sz val="10"/>
      <color theme="1"/>
      <name val="Century Gothic"/>
      <family val="1"/>
    </font>
    <font>
      <sz val="12"/>
      <color theme="1"/>
      <name val="Century Gothic"/>
      <family val="1"/>
    </font>
    <font>
      <sz val="10.8"/>
      <color rgb="FF000000"/>
      <name val="Calibri"/>
      <family val="2"/>
    </font>
    <font>
      <b/>
      <sz val="20"/>
      <color theme="0"/>
      <name val="Calibri"/>
      <family val="2"/>
      <scheme val="minor"/>
    </font>
    <font>
      <sz val="22"/>
      <color theme="1"/>
      <name val="Calibri"/>
      <family val="2"/>
      <scheme val="minor"/>
    </font>
    <font>
      <sz val="28"/>
      <color theme="1"/>
      <name val="Calibri"/>
      <family val="2"/>
      <scheme val="minor"/>
    </font>
    <font>
      <b/>
      <sz val="28"/>
      <color theme="1"/>
      <name val="Calibri"/>
      <family val="2"/>
      <scheme val="minor"/>
    </font>
    <font>
      <sz val="22"/>
      <color rgb="FFFF0000"/>
      <name val="Calibri"/>
      <family val="2"/>
      <scheme val="minor"/>
    </font>
    <font>
      <sz val="12"/>
      <color rgb="FF000000"/>
      <name val="Calibri"/>
      <family val="2"/>
      <scheme val="minor"/>
    </font>
    <font>
      <b/>
      <sz val="10"/>
      <color theme="1"/>
      <name val="Century Gothic"/>
      <family val="1"/>
    </font>
    <font>
      <b/>
      <sz val="12"/>
      <color rgb="FF000000"/>
      <name val="Calibri"/>
      <family val="2"/>
      <scheme val="minor"/>
    </font>
    <font>
      <b/>
      <sz val="14"/>
      <color rgb="FF000000"/>
      <name val="Calibri"/>
      <family val="2"/>
      <scheme val="minor"/>
    </font>
    <font>
      <b/>
      <sz val="16"/>
      <color theme="0"/>
      <name val="Calibri"/>
      <family val="2"/>
      <scheme val="minor"/>
    </font>
    <font>
      <b/>
      <sz val="14"/>
      <color theme="1"/>
      <name val="Century Gothic"/>
      <family val="1"/>
    </font>
    <font>
      <b/>
      <sz val="22"/>
      <color theme="1"/>
      <name val="Calibri"/>
      <family val="2"/>
      <scheme val="minor"/>
    </font>
    <font>
      <b/>
      <i/>
      <sz val="12"/>
      <color theme="1"/>
      <name val="Century Gothic"/>
      <family val="1"/>
    </font>
    <font>
      <b/>
      <i/>
      <u/>
      <sz val="12"/>
      <color theme="1"/>
      <name val="Century Gothic"/>
      <family val="1"/>
    </font>
    <font>
      <sz val="28"/>
      <color theme="0"/>
      <name val="Century Gothic"/>
      <family val="1"/>
    </font>
    <font>
      <sz val="22"/>
      <color theme="0"/>
      <name val="Century Gothic"/>
      <family val="1"/>
    </font>
    <font>
      <sz val="12"/>
      <color rgb="FFFF0000"/>
      <name val="Century Gothic"/>
      <family val="1"/>
    </font>
    <font>
      <sz val="14"/>
      <color theme="1"/>
      <name val="Century Gothic"/>
      <family val="1"/>
    </font>
    <font>
      <sz val="11"/>
      <color theme="1"/>
      <name val="Century Gothic"/>
      <family val="1"/>
    </font>
    <font>
      <b/>
      <sz val="16"/>
      <color theme="1"/>
      <name val="Century Gothic"/>
      <family val="1"/>
    </font>
    <font>
      <sz val="18"/>
      <color theme="1"/>
      <name val="Century Gothic"/>
      <family val="1"/>
    </font>
    <font>
      <b/>
      <sz val="24"/>
      <color theme="1"/>
      <name val="Century Gothic"/>
      <family val="1"/>
    </font>
    <font>
      <i/>
      <sz val="12"/>
      <color theme="1"/>
      <name val="Century Gothic"/>
      <family val="1"/>
    </font>
    <font>
      <sz val="11"/>
      <color rgb="FFFF0000"/>
      <name val="Century Gothic"/>
      <family val="1"/>
    </font>
    <font>
      <sz val="9"/>
      <color theme="1"/>
      <name val="Century Gothic"/>
      <family val="1"/>
    </font>
    <font>
      <i/>
      <sz val="11"/>
      <color theme="1"/>
      <name val="Century Gothic"/>
      <family val="1"/>
    </font>
    <font>
      <i/>
      <sz val="10"/>
      <color theme="1"/>
      <name val="Century Gothic"/>
      <family val="1"/>
    </font>
    <font>
      <i/>
      <sz val="12"/>
      <color rgb="FF000000"/>
      <name val="Century Gothic"/>
      <family val="1"/>
    </font>
    <font>
      <b/>
      <sz val="13"/>
      <color theme="1"/>
      <name val="Century Gothic"/>
      <family val="1"/>
    </font>
    <font>
      <i/>
      <sz val="14"/>
      <color theme="1"/>
      <name val="Century Gothic"/>
      <family val="1"/>
    </font>
    <font>
      <b/>
      <sz val="9"/>
      <color theme="1"/>
      <name val="Century Gothic"/>
      <family val="1"/>
    </font>
    <font>
      <sz val="11"/>
      <color theme="0"/>
      <name val="Century Gothic"/>
      <family val="1"/>
    </font>
    <font>
      <sz val="9"/>
      <name val="Century Gothic"/>
      <family val="1"/>
    </font>
    <font>
      <sz val="36"/>
      <color theme="0"/>
      <name val="Century Gothic"/>
      <family val="1"/>
    </font>
    <font>
      <sz val="16"/>
      <color theme="0"/>
      <name val="Century Gothic"/>
      <family val="1"/>
    </font>
    <font>
      <sz val="12"/>
      <color rgb="FF000000"/>
      <name val="Century Gothic"/>
      <family val="1"/>
    </font>
    <font>
      <b/>
      <sz val="11"/>
      <color rgb="FF000000"/>
      <name val="Century Gothic"/>
      <family val="1"/>
    </font>
    <font>
      <sz val="10"/>
      <name val="Century Gothic"/>
      <family val="1"/>
    </font>
    <font>
      <b/>
      <sz val="10"/>
      <name val="Century Gothic"/>
      <family val="1"/>
    </font>
    <font>
      <b/>
      <sz val="10"/>
      <color rgb="FF000000"/>
      <name val="Tahoma"/>
      <family val="2"/>
    </font>
    <font>
      <sz val="10"/>
      <color rgb="FF000000"/>
      <name val="Calibri"/>
      <family val="2"/>
      <scheme val="minor"/>
    </font>
    <font>
      <b/>
      <i/>
      <sz val="12"/>
      <color rgb="FFDD332E"/>
      <name val="Century Gothic"/>
      <family val="1"/>
    </font>
    <font>
      <i/>
      <sz val="12"/>
      <color rgb="FFDD332E"/>
      <name val="Century Gothic"/>
      <family val="1"/>
    </font>
    <font>
      <b/>
      <sz val="9"/>
      <color theme="0"/>
      <name val="Century Gothic"/>
      <family val="1"/>
    </font>
    <font>
      <b/>
      <sz val="12"/>
      <color theme="0"/>
      <name val="Calibri"/>
      <family val="2"/>
      <scheme val="minor"/>
    </font>
    <font>
      <sz val="12"/>
      <color rgb="FFFF0000"/>
      <name val="Calibri"/>
      <family val="2"/>
      <scheme val="minor"/>
    </font>
    <font>
      <b/>
      <sz val="11"/>
      <color theme="1"/>
      <name val="Century Gothic"/>
      <family val="1"/>
    </font>
    <font>
      <sz val="8"/>
      <color rgb="FFFF0000"/>
      <name val="Century Gothic"/>
      <family val="1"/>
    </font>
    <font>
      <i/>
      <sz val="12"/>
      <color theme="0"/>
      <name val="Century Gothic"/>
      <family val="1"/>
    </font>
    <font>
      <sz val="12"/>
      <color theme="0"/>
      <name val="Century Gothic"/>
      <family val="1"/>
    </font>
    <font>
      <b/>
      <sz val="16"/>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20"/>
      <color theme="0"/>
      <name val="Calibri"/>
      <family val="2"/>
      <scheme val="minor"/>
    </font>
    <font>
      <sz val="11"/>
      <color theme="1"/>
      <name val="Calibri"/>
      <family val="2"/>
      <scheme val="minor"/>
    </font>
    <font>
      <sz val="11"/>
      <color rgb="FFFF0000"/>
      <name val="Calibri"/>
      <family val="2"/>
      <scheme val="minor"/>
    </font>
    <font>
      <i/>
      <sz val="12"/>
      <color theme="1"/>
      <name val="Calibri"/>
      <family val="2"/>
      <scheme val="minor"/>
    </font>
    <font>
      <sz val="14"/>
      <color theme="1"/>
      <name val="Calibri"/>
      <family val="2"/>
      <scheme val="minor"/>
    </font>
    <font>
      <sz val="10"/>
      <color rgb="FFFF0000"/>
      <name val="Calibri"/>
      <family val="2"/>
      <scheme val="minor"/>
    </font>
    <font>
      <b/>
      <sz val="18"/>
      <color theme="0"/>
      <name val="Calibri"/>
      <family val="2"/>
      <scheme val="minor"/>
    </font>
    <font>
      <sz val="12"/>
      <color rgb="FF201F1E"/>
      <name val="Century Gothic"/>
      <family val="1"/>
    </font>
    <font>
      <b/>
      <sz val="12"/>
      <color rgb="FF201F1E"/>
      <name val="Century Gothic"/>
      <family val="1"/>
    </font>
    <font>
      <b/>
      <i/>
      <sz val="11"/>
      <color theme="1"/>
      <name val="Century Gothic"/>
      <family val="1"/>
    </font>
    <font>
      <b/>
      <i/>
      <sz val="11"/>
      <color rgb="FF00B050"/>
      <name val="Century Gothic"/>
      <family val="1"/>
    </font>
    <font>
      <b/>
      <i/>
      <sz val="11"/>
      <color rgb="FFDD332E"/>
      <name val="Century Gothic"/>
      <family val="1"/>
    </font>
    <font>
      <sz val="10"/>
      <color rgb="FF000000"/>
      <name val="Calibri"/>
      <family val="2"/>
    </font>
    <font>
      <u/>
      <sz val="12"/>
      <color theme="10"/>
      <name val="Calibri"/>
      <family val="2"/>
      <scheme val="minor"/>
    </font>
    <font>
      <i/>
      <sz val="12"/>
      <name val="Century Gothic"/>
      <family val="2"/>
    </font>
    <font>
      <sz val="12"/>
      <name val="Century Gothic"/>
      <family val="2"/>
    </font>
    <font>
      <sz val="12"/>
      <color theme="0"/>
      <name val="Century Gothic"/>
      <family val="2"/>
    </font>
    <font>
      <sz val="12"/>
      <color theme="1" tint="0.34998626667073579"/>
      <name val="Century Gothic"/>
      <family val="2"/>
    </font>
    <font>
      <sz val="12"/>
      <color theme="1"/>
      <name val="Century Gothic"/>
      <family val="2"/>
    </font>
    <font>
      <sz val="12"/>
      <color theme="0"/>
      <name val="Calibri"/>
      <family val="2"/>
      <scheme val="minor"/>
    </font>
    <font>
      <sz val="10"/>
      <name val="Century Gothic"/>
      <family val="2"/>
    </font>
    <font>
      <b/>
      <sz val="10"/>
      <name val="Century Gothic"/>
      <family val="2"/>
    </font>
    <font>
      <sz val="8"/>
      <name val="Century Gothic"/>
      <family val="2"/>
    </font>
    <font>
      <b/>
      <sz val="10"/>
      <color theme="4" tint="-0.249977111117893"/>
      <name val="Century Gothic"/>
      <family val="1"/>
    </font>
    <font>
      <sz val="10"/>
      <color theme="1"/>
      <name val="Century Gothic"/>
      <family val="2"/>
    </font>
    <font>
      <b/>
      <sz val="12"/>
      <color rgb="FFC00000"/>
      <name val="Calibri"/>
      <family val="2"/>
      <scheme val="minor"/>
    </font>
    <font>
      <sz val="12"/>
      <color rgb="FFC00000"/>
      <name val="Calibri"/>
      <family val="2"/>
      <scheme val="minor"/>
    </font>
    <font>
      <b/>
      <sz val="12"/>
      <color theme="1"/>
      <name val="Calibri"/>
      <family val="1"/>
      <scheme val="minor"/>
    </font>
    <font>
      <sz val="12"/>
      <name val="Calibri"/>
      <family val="2"/>
      <scheme val="minor"/>
    </font>
    <font>
      <b/>
      <sz val="18"/>
      <color rgb="FF000000"/>
      <name val="Calibri"/>
      <family val="2"/>
      <scheme val="minor"/>
    </font>
    <font>
      <sz val="18"/>
      <color rgb="FF000000"/>
      <name val="Calibri"/>
      <family val="2"/>
      <scheme val="minor"/>
    </font>
    <font>
      <b/>
      <sz val="20"/>
      <color rgb="FF000000"/>
      <name val="Calibri"/>
      <family val="2"/>
      <scheme val="minor"/>
    </font>
    <font>
      <b/>
      <sz val="20"/>
      <color theme="1"/>
      <name val="Calibri"/>
      <family val="2"/>
      <scheme val="minor"/>
    </font>
    <font>
      <b/>
      <sz val="10"/>
      <name val="Arial"/>
      <family val="2"/>
    </font>
    <font>
      <i/>
      <sz val="11"/>
      <color theme="1"/>
      <name val="Calibri"/>
      <family val="2"/>
      <scheme val="minor"/>
    </font>
    <font>
      <sz val="12"/>
      <color rgb="FF000000"/>
      <name val="Calibri"/>
      <family val="2"/>
    </font>
    <font>
      <b/>
      <sz val="13"/>
      <color rgb="FF44546A"/>
      <name val="Calibri"/>
      <family val="2"/>
    </font>
    <font>
      <sz val="10"/>
      <color theme="0"/>
      <name val="Century Gothic"/>
      <family val="1"/>
    </font>
    <font>
      <b/>
      <sz val="10"/>
      <color theme="0"/>
      <name val="Century Gothic"/>
      <family val="1"/>
    </font>
    <font>
      <b/>
      <sz val="10"/>
      <color theme="0"/>
      <name val="Century Gothic"/>
      <family val="2"/>
    </font>
    <font>
      <b/>
      <sz val="8"/>
      <name val="Century Gothic"/>
      <family val="1"/>
    </font>
    <font>
      <b/>
      <sz val="8"/>
      <color theme="0"/>
      <name val="Century Gothic"/>
      <family val="1"/>
    </font>
    <font>
      <b/>
      <sz val="10"/>
      <color theme="0"/>
      <name val="Arial"/>
      <family val="2"/>
    </font>
    <font>
      <b/>
      <sz val="20"/>
      <color theme="0"/>
      <name val="Arial"/>
      <family val="2"/>
    </font>
    <font>
      <sz val="11"/>
      <color rgb="FF000000"/>
      <name val="Calibri"/>
      <family val="2"/>
      <scheme val="minor"/>
    </font>
    <font>
      <sz val="4"/>
      <color rgb="FF000000"/>
      <name val="Calibri"/>
      <family val="2"/>
    </font>
    <font>
      <sz val="8"/>
      <color theme="1"/>
      <name val="Century Gothic"/>
      <family val="1"/>
    </font>
    <font>
      <i/>
      <sz val="12"/>
      <color rgb="FFFF0000"/>
      <name val="Century Gothic"/>
      <family val="1"/>
    </font>
    <font>
      <b/>
      <i/>
      <sz val="11"/>
      <name val="Century Gothic"/>
      <family val="1"/>
    </font>
  </fonts>
  <fills count="3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0"/>
        <bgColor rgb="FF000000"/>
      </patternFill>
    </fill>
    <fill>
      <patternFill patternType="solid">
        <fgColor theme="0" tint="-0.499984740745262"/>
        <bgColor rgb="FF000000"/>
      </patternFill>
    </fill>
    <fill>
      <patternFill patternType="solid">
        <fgColor rgb="FFDD332E"/>
        <bgColor indexed="64"/>
      </patternFill>
    </fill>
    <fill>
      <patternFill patternType="solid">
        <fgColor rgb="FF3289BE"/>
        <bgColor indexed="64"/>
      </patternFill>
    </fill>
    <fill>
      <patternFill patternType="solid">
        <fgColor rgb="FFF5A740"/>
        <bgColor indexed="64"/>
      </patternFill>
    </fill>
    <fill>
      <patternFill patternType="solid">
        <fgColor rgb="FF7030A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rgb="FF000000"/>
      </patternFill>
    </fill>
    <fill>
      <patternFill patternType="solid">
        <fgColor theme="5" tint="0.39997558519241921"/>
        <bgColor indexed="64"/>
      </patternFill>
    </fill>
    <fill>
      <patternFill patternType="solid">
        <fgColor rgb="FFFFD579"/>
        <bgColor indexed="64"/>
      </patternFill>
    </fill>
    <fill>
      <patternFill patternType="solid">
        <fgColor theme="8" tint="0.39997558519241921"/>
        <bgColor indexed="64"/>
      </patternFill>
    </fill>
    <fill>
      <patternFill patternType="solid">
        <fgColor rgb="FFC876FF"/>
        <bgColor indexed="64"/>
      </patternFill>
    </fill>
    <fill>
      <patternFill patternType="solid">
        <fgColor rgb="FF73FDD6"/>
        <bgColor indexed="64"/>
      </patternFill>
    </fill>
    <fill>
      <patternFill patternType="solid">
        <fgColor rgb="FFFFC000"/>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C00000"/>
        <bgColor rgb="FF000000"/>
      </patternFill>
    </fill>
    <fill>
      <patternFill patternType="solid">
        <fgColor rgb="FF9BC2E6"/>
        <bgColor rgb="FF000000"/>
      </patternFill>
    </fill>
    <fill>
      <patternFill patternType="solid">
        <fgColor theme="4" tint="0.79998168889431442"/>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
      <left style="medium">
        <color auto="1"/>
      </left>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thin">
        <color auto="1"/>
      </top>
      <bottom style="medium">
        <color indexed="64"/>
      </bottom>
      <diagonal/>
    </border>
    <border>
      <left style="thin">
        <color auto="1"/>
      </left>
      <right/>
      <top style="medium">
        <color indexed="64"/>
      </top>
      <bottom style="medium">
        <color indexed="64"/>
      </bottom>
      <diagonal/>
    </border>
    <border>
      <left/>
      <right/>
      <top style="thin">
        <color auto="1"/>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style="thin">
        <color auto="1"/>
      </bottom>
      <diagonal/>
    </border>
    <border>
      <left/>
      <right style="medium">
        <color rgb="FF000000"/>
      </right>
      <top style="medium">
        <color indexed="64"/>
      </top>
      <bottom style="medium">
        <color indexed="64"/>
      </bottom>
      <diagonal/>
    </border>
    <border>
      <left/>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bottom style="thin">
        <color auto="1"/>
      </bottom>
      <diagonal/>
    </border>
    <border>
      <left style="medium">
        <color indexed="64"/>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auto="1"/>
      </bottom>
      <diagonal/>
    </border>
    <border>
      <left style="medium">
        <color indexed="64"/>
      </left>
      <right style="medium">
        <color indexed="64"/>
      </right>
      <top style="thin">
        <color auto="1"/>
      </top>
      <bottom/>
      <diagonal/>
    </border>
    <border>
      <left style="thin">
        <color auto="1"/>
      </left>
      <right/>
      <top style="thin">
        <color auto="1"/>
      </top>
      <bottom/>
      <diagonal/>
    </border>
    <border>
      <left/>
      <right style="thin">
        <color indexed="64"/>
      </right>
      <top/>
      <bottom style="thin">
        <color indexed="64"/>
      </bottom>
      <diagonal/>
    </border>
    <border>
      <left style="medium">
        <color indexed="64"/>
      </left>
      <right style="thin">
        <color indexed="62"/>
      </right>
      <top style="medium">
        <color indexed="64"/>
      </top>
      <bottom style="medium">
        <color indexed="64"/>
      </bottom>
      <diagonal/>
    </border>
    <border>
      <left style="thin">
        <color indexed="62"/>
      </left>
      <right/>
      <top style="medium">
        <color indexed="64"/>
      </top>
      <bottom style="medium">
        <color indexed="64"/>
      </bottom>
      <diagonal/>
    </border>
    <border>
      <left style="medium">
        <color indexed="64"/>
      </left>
      <right style="thin">
        <color auto="1"/>
      </right>
      <top/>
      <bottom style="thin">
        <color auto="1"/>
      </bottom>
      <diagonal/>
    </border>
  </borders>
  <cellStyleXfs count="9">
    <xf numFmtId="0" fontId="0" fillId="0" borderId="0"/>
    <xf numFmtId="0" fontId="11" fillId="0" borderId="0"/>
    <xf numFmtId="44" fontId="15"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93" fillId="0" borderId="0" applyNumberFormat="0" applyFill="0" applyBorder="0" applyAlignment="0" applyProtection="0"/>
    <xf numFmtId="0" fontId="1" fillId="0" borderId="0"/>
    <xf numFmtId="9" fontId="15" fillId="0" borderId="0" applyFont="0" applyFill="0" applyBorder="0" applyAlignment="0" applyProtection="0"/>
  </cellStyleXfs>
  <cellXfs count="812">
    <xf numFmtId="0" fontId="0" fillId="0" borderId="0" xfId="0"/>
    <xf numFmtId="0" fontId="0" fillId="2" borderId="0" xfId="0" applyFill="1"/>
    <xf numFmtId="0" fontId="0" fillId="2" borderId="0" xfId="0" applyFill="1" applyBorder="1" applyAlignment="1">
      <alignment vertical="center"/>
    </xf>
    <xf numFmtId="0" fontId="0" fillId="2" borderId="0" xfId="0" applyFill="1" applyBorder="1"/>
    <xf numFmtId="1" fontId="9" fillId="2" borderId="10" xfId="0" applyNumberFormat="1" applyFont="1" applyFill="1" applyBorder="1" applyAlignment="1">
      <alignment horizontal="center" vertical="center"/>
    </xf>
    <xf numFmtId="0" fontId="16" fillId="2" borderId="0" xfId="1" applyFont="1" applyFill="1" applyAlignment="1">
      <alignment horizontal="center" vertical="center"/>
    </xf>
    <xf numFmtId="0" fontId="16" fillId="2" borderId="0" xfId="1" applyFont="1" applyFill="1"/>
    <xf numFmtId="0" fontId="18" fillId="2" borderId="0" xfId="1" applyFont="1" applyFill="1"/>
    <xf numFmtId="0" fontId="7" fillId="2" borderId="0" xfId="1" applyFont="1" applyFill="1"/>
    <xf numFmtId="0" fontId="19" fillId="2" borderId="0" xfId="1" applyFont="1" applyFill="1"/>
    <xf numFmtId="3" fontId="7" fillId="2" borderId="0" xfId="1" applyNumberFormat="1" applyFont="1" applyFill="1" applyBorder="1"/>
    <xf numFmtId="0" fontId="16" fillId="2" borderId="0" xfId="1" applyFont="1" applyFill="1" applyBorder="1" applyAlignment="1">
      <alignment horizontal="center" vertical="center"/>
    </xf>
    <xf numFmtId="0" fontId="21" fillId="2" borderId="0" xfId="1" applyFont="1" applyFill="1" applyBorder="1"/>
    <xf numFmtId="3" fontId="16" fillId="2" borderId="0" xfId="1" applyNumberFormat="1" applyFont="1" applyFill="1" applyBorder="1"/>
    <xf numFmtId="0" fontId="16" fillId="2" borderId="0" xfId="1" applyFont="1" applyFill="1" applyBorder="1"/>
    <xf numFmtId="0" fontId="0" fillId="2" borderId="0" xfId="0" applyFont="1" applyFill="1" applyAlignment="1">
      <alignment horizontal="center" vertical="center"/>
    </xf>
    <xf numFmtId="0" fontId="12" fillId="2" borderId="0" xfId="1" applyFont="1" applyFill="1" applyBorder="1" applyAlignment="1">
      <alignment vertical="center" wrapText="1"/>
    </xf>
    <xf numFmtId="0" fontId="12" fillId="2" borderId="0" xfId="1" applyFont="1" applyFill="1" applyBorder="1" applyAlignment="1">
      <alignment horizontal="left" vertical="center" wrapText="1"/>
    </xf>
    <xf numFmtId="0" fontId="12" fillId="2" borderId="0" xfId="1" applyFont="1" applyFill="1" applyBorder="1" applyAlignment="1">
      <alignment horizontal="center" vertical="center" wrapText="1"/>
    </xf>
    <xf numFmtId="0" fontId="0" fillId="2" borderId="4" xfId="0"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28" fillId="5" borderId="4" xfId="0" applyFont="1" applyFill="1" applyBorder="1" applyAlignment="1">
      <alignment vertical="center"/>
    </xf>
    <xf numFmtId="0" fontId="28" fillId="5" borderId="0" xfId="0" applyFont="1" applyFill="1" applyBorder="1" applyAlignment="1">
      <alignment vertical="center"/>
    </xf>
    <xf numFmtId="49" fontId="29" fillId="5" borderId="0" xfId="0" applyNumberFormat="1" applyFont="1" applyFill="1" applyBorder="1" applyAlignment="1">
      <alignment vertical="center"/>
    </xf>
    <xf numFmtId="0" fontId="28" fillId="5" borderId="5" xfId="0" applyFont="1" applyFill="1" applyBorder="1" applyAlignment="1">
      <alignment vertical="center"/>
    </xf>
    <xf numFmtId="16" fontId="0" fillId="2" borderId="0" xfId="0" applyNumberFormat="1" applyFill="1"/>
    <xf numFmtId="0" fontId="2" fillId="0" borderId="0" xfId="0" applyFont="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1" fontId="9" fillId="5" borderId="10" xfId="0" applyNumberFormat="1" applyFont="1" applyFill="1" applyBorder="1" applyAlignment="1">
      <alignment horizontal="center" vertical="center"/>
    </xf>
    <xf numFmtId="0" fontId="31" fillId="8" borderId="0" xfId="0" applyFont="1" applyFill="1"/>
    <xf numFmtId="0" fontId="31" fillId="10" borderId="0" xfId="0" applyFont="1" applyFill="1" applyBorder="1"/>
    <xf numFmtId="0" fontId="31" fillId="10" borderId="0" xfId="0" applyFont="1" applyFill="1" applyBorder="1" applyAlignment="1">
      <alignment horizontal="left" vertical="center"/>
    </xf>
    <xf numFmtId="0" fontId="31" fillId="10" borderId="0" xfId="0" applyFont="1" applyFill="1" applyBorder="1" applyAlignment="1">
      <alignment horizontal="center" vertical="center"/>
    </xf>
    <xf numFmtId="0" fontId="31" fillId="10" borderId="0" xfId="0" applyFont="1" applyFill="1" applyBorder="1" applyAlignment="1">
      <alignment horizontal="center"/>
    </xf>
    <xf numFmtId="0" fontId="32" fillId="4" borderId="0" xfId="1" applyFont="1" applyFill="1" applyBorder="1" applyAlignment="1">
      <alignment horizontal="center" vertical="center" wrapText="1"/>
    </xf>
    <xf numFmtId="0" fontId="13" fillId="4" borderId="0" xfId="0" applyFont="1" applyFill="1" applyBorder="1" applyAlignment="1">
      <alignment vertical="center"/>
    </xf>
    <xf numFmtId="0" fontId="24" fillId="4" borderId="0" xfId="0" applyFont="1" applyFill="1" applyBorder="1" applyAlignment="1">
      <alignment vertical="center"/>
    </xf>
    <xf numFmtId="0" fontId="24" fillId="4" borderId="5" xfId="0" applyFont="1" applyFill="1" applyBorder="1" applyAlignment="1">
      <alignment vertical="center"/>
    </xf>
    <xf numFmtId="0" fontId="24" fillId="4" borderId="0" xfId="0" applyFont="1" applyFill="1" applyBorder="1" applyAlignment="1">
      <alignment horizontal="left" vertical="center"/>
    </xf>
    <xf numFmtId="0" fontId="13" fillId="4" borderId="0" xfId="0" applyFont="1" applyFill="1" applyBorder="1" applyAlignment="1">
      <alignment horizontal="center" vertical="center"/>
    </xf>
    <xf numFmtId="0" fontId="7" fillId="5" borderId="13" xfId="0" applyFont="1" applyFill="1" applyBorder="1" applyAlignment="1">
      <alignment horizontal="center" vertical="center"/>
    </xf>
    <xf numFmtId="0" fontId="23" fillId="2" borderId="38"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6" fillId="4" borderId="0" xfId="0" applyFont="1" applyFill="1" applyBorder="1"/>
    <xf numFmtId="0" fontId="24" fillId="2" borderId="0" xfId="0" applyFont="1" applyFill="1"/>
    <xf numFmtId="0" fontId="42" fillId="2" borderId="0" xfId="0" applyFont="1" applyFill="1"/>
    <xf numFmtId="0" fontId="24" fillId="4" borderId="4" xfId="0" applyFont="1" applyFill="1" applyBorder="1"/>
    <xf numFmtId="0" fontId="24" fillId="4" borderId="0" xfId="0" applyFont="1" applyFill="1" applyBorder="1"/>
    <xf numFmtId="0" fontId="24" fillId="4" borderId="5" xfId="0" applyFont="1" applyFill="1" applyBorder="1"/>
    <xf numFmtId="0" fontId="24" fillId="4" borderId="6" xfId="0" applyFont="1" applyFill="1" applyBorder="1"/>
    <xf numFmtId="0" fontId="24" fillId="4" borderId="7" xfId="0" applyFont="1" applyFill="1" applyBorder="1"/>
    <xf numFmtId="0" fontId="24" fillId="4" borderId="8" xfId="0" applyFont="1" applyFill="1" applyBorder="1"/>
    <xf numFmtId="0" fontId="43" fillId="4" borderId="4" xfId="0" applyFont="1" applyFill="1" applyBorder="1"/>
    <xf numFmtId="0" fontId="43" fillId="4" borderId="0" xfId="0" applyFont="1" applyFill="1" applyBorder="1"/>
    <xf numFmtId="0" fontId="43" fillId="4" borderId="5" xfId="0" applyFont="1" applyFill="1" applyBorder="1"/>
    <xf numFmtId="0" fontId="43" fillId="4" borderId="0" xfId="0" applyFont="1" applyFill="1" applyBorder="1" applyAlignment="1">
      <alignment horizontal="left" vertical="center" indent="3"/>
    </xf>
    <xf numFmtId="0" fontId="43" fillId="4" borderId="0" xfId="0" applyFont="1" applyFill="1" applyBorder="1" applyAlignment="1">
      <alignment vertical="center"/>
    </xf>
    <xf numFmtId="0" fontId="43" fillId="4" borderId="5" xfId="0" applyFont="1" applyFill="1" applyBorder="1" applyAlignment="1">
      <alignment vertical="center"/>
    </xf>
    <xf numFmtId="0" fontId="24" fillId="2" borderId="0" xfId="0" applyFont="1" applyFill="1" applyAlignment="1">
      <alignment horizontal="center" vertical="center"/>
    </xf>
    <xf numFmtId="0" fontId="45" fillId="4" borderId="4" xfId="0" applyFont="1" applyFill="1" applyBorder="1"/>
    <xf numFmtId="0" fontId="46" fillId="4" borderId="0" xfId="0" applyFont="1" applyFill="1" applyBorder="1" applyAlignment="1">
      <alignment vertical="center"/>
    </xf>
    <xf numFmtId="0" fontId="24" fillId="4" borderId="0" xfId="0" applyFont="1" applyFill="1" applyBorder="1" applyAlignment="1">
      <alignment horizontal="center" vertical="center"/>
    </xf>
    <xf numFmtId="0" fontId="47" fillId="2" borderId="10" xfId="0" applyFont="1" applyFill="1" applyBorder="1" applyAlignment="1">
      <alignment horizontal="center" vertical="center"/>
    </xf>
    <xf numFmtId="0" fontId="49" fillId="2" borderId="10" xfId="0" applyFont="1" applyFill="1" applyBorder="1" applyAlignment="1">
      <alignment horizontal="center" vertical="center" wrapText="1"/>
    </xf>
    <xf numFmtId="0" fontId="42" fillId="2" borderId="0" xfId="0" applyFont="1" applyFill="1" applyAlignment="1">
      <alignment horizontal="left" vertical="center"/>
    </xf>
    <xf numFmtId="0" fontId="24" fillId="2" borderId="0" xfId="0" applyFont="1" applyFill="1" applyAlignment="1">
      <alignment horizontal="left" vertical="center"/>
    </xf>
    <xf numFmtId="0" fontId="52" fillId="4" borderId="5" xfId="0" applyFont="1" applyFill="1" applyBorder="1" applyAlignment="1">
      <alignment horizontal="left" vertical="center" wrapText="1"/>
    </xf>
    <xf numFmtId="0" fontId="48" fillId="4" borderId="0" xfId="0" applyFont="1" applyFill="1" applyBorder="1" applyAlignment="1">
      <alignment vertical="center"/>
    </xf>
    <xf numFmtId="0" fontId="48" fillId="4" borderId="0" xfId="0" applyFont="1" applyFill="1" applyBorder="1" applyAlignment="1">
      <alignment horizontal="left" vertical="top" wrapText="1"/>
    </xf>
    <xf numFmtId="0" fontId="48" fillId="4" borderId="0" xfId="0" applyFont="1" applyFill="1" applyBorder="1" applyAlignment="1">
      <alignment horizontal="left" vertical="top"/>
    </xf>
    <xf numFmtId="0" fontId="42" fillId="4" borderId="0" xfId="0" applyFont="1" applyFill="1" applyBorder="1" applyAlignment="1">
      <alignment horizontal="center" vertical="center" wrapText="1"/>
    </xf>
    <xf numFmtId="0" fontId="55" fillId="4" borderId="7" xfId="0" applyFont="1" applyFill="1" applyBorder="1" applyAlignment="1"/>
    <xf numFmtId="0" fontId="43" fillId="4" borderId="0" xfId="0" applyFont="1" applyFill="1" applyBorder="1" applyAlignment="1"/>
    <xf numFmtId="0" fontId="45" fillId="4" borderId="4" xfId="0" applyFont="1" applyFill="1" applyBorder="1" applyAlignment="1">
      <alignment horizontal="left"/>
    </xf>
    <xf numFmtId="0" fontId="45" fillId="4" borderId="4" xfId="0" applyFont="1" applyFill="1" applyBorder="1" applyAlignment="1">
      <alignment vertical="center"/>
    </xf>
    <xf numFmtId="0" fontId="46" fillId="4" borderId="11" xfId="0" applyFont="1" applyFill="1" applyBorder="1" applyAlignment="1">
      <alignment vertical="center"/>
    </xf>
    <xf numFmtId="0" fontId="10" fillId="13" borderId="12" xfId="0" applyFont="1" applyFill="1" applyBorder="1" applyAlignment="1">
      <alignment horizontal="center" vertical="center" wrapText="1"/>
    </xf>
    <xf numFmtId="0" fontId="10" fillId="13" borderId="49" xfId="0" applyFont="1" applyFill="1" applyBorder="1" applyAlignment="1">
      <alignment horizontal="center" vertical="center" wrapText="1"/>
    </xf>
    <xf numFmtId="0" fontId="10" fillId="13" borderId="50" xfId="0" applyFont="1" applyFill="1" applyBorder="1" applyAlignment="1">
      <alignment horizontal="center" vertical="center" wrapText="1"/>
    </xf>
    <xf numFmtId="0" fontId="10" fillId="13" borderId="51" xfId="0" applyFont="1" applyFill="1" applyBorder="1" applyAlignment="1">
      <alignment horizontal="center" vertical="center" wrapText="1"/>
    </xf>
    <xf numFmtId="0" fontId="10" fillId="13" borderId="8"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20" fillId="2" borderId="43" xfId="1" applyFont="1" applyFill="1" applyBorder="1" applyAlignment="1">
      <alignment horizontal="center" vertical="center"/>
    </xf>
    <xf numFmtId="0" fontId="17" fillId="13" borderId="43" xfId="1" applyFont="1" applyFill="1" applyBorder="1" applyAlignment="1" applyProtection="1">
      <alignment horizontal="center" vertical="center"/>
    </xf>
    <xf numFmtId="165" fontId="17" fillId="13" borderId="43" xfId="1" applyNumberFormat="1" applyFont="1" applyFill="1" applyBorder="1" applyAlignment="1" applyProtection="1">
      <alignment horizontal="center" vertical="center"/>
    </xf>
    <xf numFmtId="0" fontId="17" fillId="13" borderId="54" xfId="1" applyFont="1" applyFill="1" applyBorder="1" applyAlignment="1" applyProtection="1">
      <alignment horizontal="center" vertical="center"/>
    </xf>
    <xf numFmtId="165" fontId="17" fillId="13" borderId="12" xfId="1" applyNumberFormat="1" applyFont="1" applyFill="1" applyBorder="1" applyAlignment="1" applyProtection="1">
      <alignment horizontal="center" vertical="center"/>
    </xf>
    <xf numFmtId="0" fontId="58" fillId="2" borderId="0" xfId="1" applyFont="1" applyFill="1" applyBorder="1" applyAlignment="1">
      <alignment horizontal="center"/>
    </xf>
    <xf numFmtId="0" fontId="16" fillId="12" borderId="0" xfId="1" applyFont="1" applyFill="1" applyBorder="1" applyAlignment="1">
      <alignment horizontal="center" vertical="center"/>
    </xf>
    <xf numFmtId="0" fontId="24" fillId="0" borderId="0" xfId="0" applyFont="1"/>
    <xf numFmtId="0" fontId="24" fillId="4" borderId="6" xfId="0" applyFont="1" applyFill="1" applyBorder="1" applyAlignment="1">
      <alignment horizontal="center"/>
    </xf>
    <xf numFmtId="0" fontId="24" fillId="4" borderId="7" xfId="0" applyFont="1" applyFill="1" applyBorder="1" applyAlignment="1">
      <alignment horizontal="center"/>
    </xf>
    <xf numFmtId="0" fontId="24" fillId="4" borderId="8" xfId="0" applyFont="1" applyFill="1" applyBorder="1" applyAlignment="1">
      <alignment horizontal="center"/>
    </xf>
    <xf numFmtId="0" fontId="61" fillId="9" borderId="0" xfId="0" applyFont="1" applyFill="1" applyBorder="1" applyAlignment="1">
      <alignment horizontal="left" vertical="center" wrapText="1"/>
    </xf>
    <xf numFmtId="0" fontId="24" fillId="4" borderId="5" xfId="0" applyFont="1" applyFill="1" applyBorder="1" applyAlignment="1"/>
    <xf numFmtId="0" fontId="62" fillId="9" borderId="0" xfId="0" applyFont="1" applyFill="1" applyBorder="1"/>
    <xf numFmtId="0" fontId="63" fillId="0" borderId="0" xfId="1" applyFont="1" applyFill="1" applyBorder="1" applyAlignment="1">
      <alignment horizontal="left" vertical="center" wrapText="1"/>
    </xf>
    <xf numFmtId="0" fontId="64" fillId="0" borderId="0" xfId="1" applyFont="1" applyFill="1" applyBorder="1" applyAlignment="1">
      <alignment horizontal="center" vertical="center" wrapText="1"/>
    </xf>
    <xf numFmtId="0" fontId="41" fillId="4" borderId="4"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1" fillId="4" borderId="5" xfId="0" applyFont="1" applyFill="1" applyBorder="1" applyAlignment="1">
      <alignment horizontal="center" vertical="center" wrapText="1"/>
    </xf>
    <xf numFmtId="0" fontId="63" fillId="4" borderId="4" xfId="1" applyFont="1" applyFill="1" applyBorder="1" applyAlignment="1">
      <alignment horizontal="left" vertical="center" wrapText="1"/>
    </xf>
    <xf numFmtId="0" fontId="63" fillId="4" borderId="5" xfId="1" applyFont="1" applyFill="1" applyBorder="1" applyAlignment="1">
      <alignment horizontal="center" vertical="center" wrapText="1"/>
    </xf>
    <xf numFmtId="0" fontId="43" fillId="4" borderId="0" xfId="1" applyFont="1" applyFill="1" applyBorder="1" applyAlignment="1">
      <alignment horizontal="left" vertical="center" wrapText="1"/>
    </xf>
    <xf numFmtId="0" fontId="43" fillId="4" borderId="5" xfId="1" applyFont="1" applyFill="1" applyBorder="1" applyAlignment="1">
      <alignment horizontal="left" vertical="center" wrapText="1"/>
    </xf>
    <xf numFmtId="0" fontId="63" fillId="4" borderId="5" xfId="1" applyFont="1" applyFill="1" applyBorder="1" applyAlignment="1">
      <alignment horizontal="left" vertical="center" wrapText="1"/>
    </xf>
    <xf numFmtId="0" fontId="64" fillId="4" borderId="5" xfId="1" applyFont="1" applyFill="1" applyBorder="1" applyAlignment="1">
      <alignment horizontal="left" vertical="center" wrapText="1"/>
    </xf>
    <xf numFmtId="0" fontId="64" fillId="0" borderId="0" xfId="1" applyFont="1" applyFill="1" applyBorder="1" applyAlignment="1">
      <alignment horizontal="left" vertical="center" wrapText="1"/>
    </xf>
    <xf numFmtId="0" fontId="43" fillId="4" borderId="0" xfId="0" applyFont="1" applyFill="1" applyBorder="1" applyAlignment="1">
      <alignment horizontal="left" vertical="center" wrapText="1"/>
    </xf>
    <xf numFmtId="0" fontId="43" fillId="4" borderId="0" xfId="0" applyFont="1" applyFill="1" applyBorder="1" applyAlignment="1">
      <alignment vertical="center" wrapText="1"/>
    </xf>
    <xf numFmtId="0" fontId="43" fillId="4" borderId="5" xfId="0" applyFont="1" applyFill="1" applyBorder="1" applyAlignment="1">
      <alignment vertical="center" wrapText="1"/>
    </xf>
    <xf numFmtId="0" fontId="13" fillId="4" borderId="0" xfId="0" applyFont="1" applyFill="1" applyBorder="1"/>
    <xf numFmtId="0" fontId="24" fillId="4" borderId="7" xfId="0" applyFont="1" applyFill="1" applyBorder="1" applyAlignment="1">
      <alignment vertical="center"/>
    </xf>
    <xf numFmtId="0" fontId="13" fillId="4" borderId="0" xfId="0" applyFont="1" applyFill="1" applyBorder="1" applyAlignment="1">
      <alignment vertical="center" wrapText="1"/>
    </xf>
    <xf numFmtId="0" fontId="24" fillId="4" borderId="0" xfId="0" applyFont="1" applyFill="1" applyBorder="1" applyAlignment="1">
      <alignment horizontal="left" vertical="center" wrapText="1"/>
    </xf>
    <xf numFmtId="0" fontId="45" fillId="4" borderId="4" xfId="0" applyFont="1" applyFill="1" applyBorder="1" applyAlignment="1">
      <alignment horizontal="left" vertical="center" wrapText="1"/>
    </xf>
    <xf numFmtId="0" fontId="51" fillId="4" borderId="0" xfId="0" applyFont="1" applyFill="1" applyBorder="1" applyAlignment="1">
      <alignment horizontal="left" vertical="center" wrapText="1"/>
    </xf>
    <xf numFmtId="0" fontId="51" fillId="4" borderId="5" xfId="0" applyFont="1" applyFill="1" applyBorder="1" applyAlignment="1">
      <alignment horizontal="left" vertical="center" wrapText="1"/>
    </xf>
    <xf numFmtId="0" fontId="63" fillId="4" borderId="0" xfId="1" applyFont="1" applyFill="1" applyBorder="1" applyAlignment="1">
      <alignment horizontal="left" vertical="center" wrapText="1"/>
    </xf>
    <xf numFmtId="0" fontId="6" fillId="2" borderId="0" xfId="0" applyFont="1" applyFill="1" applyBorder="1" applyAlignment="1">
      <alignment horizontal="center"/>
    </xf>
    <xf numFmtId="0" fontId="3" fillId="0" borderId="0" xfId="0" applyFont="1" applyBorder="1" applyAlignment="1">
      <alignment horizontal="left" vertical="center" wrapText="1"/>
    </xf>
    <xf numFmtId="0" fontId="72" fillId="4" borderId="0" xfId="0" applyFont="1" applyFill="1" applyBorder="1"/>
    <xf numFmtId="0" fontId="48" fillId="2" borderId="11" xfId="0" applyFont="1" applyFill="1" applyBorder="1" applyAlignment="1">
      <alignment horizontal="left" vertical="center"/>
    </xf>
    <xf numFmtId="0" fontId="36" fillId="4" borderId="7" xfId="0" applyFont="1" applyFill="1" applyBorder="1" applyAlignment="1">
      <alignment horizontal="left" vertical="center"/>
    </xf>
    <xf numFmtId="0" fontId="24" fillId="4" borderId="7" xfId="0" applyFont="1" applyFill="1" applyBorder="1" applyAlignment="1">
      <alignment horizontal="left"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48" fillId="2" borderId="13" xfId="0" applyFont="1" applyFill="1" applyBorder="1" applyAlignment="1">
      <alignment horizontal="left" vertical="center"/>
    </xf>
    <xf numFmtId="0" fontId="48" fillId="2" borderId="15" xfId="0" applyFont="1" applyFill="1" applyBorder="1" applyAlignment="1">
      <alignment horizontal="left" vertical="center"/>
    </xf>
    <xf numFmtId="0" fontId="13" fillId="16" borderId="6" xfId="0" applyFont="1" applyFill="1" applyBorder="1" applyAlignment="1">
      <alignment horizontal="center" vertical="center" wrapText="1"/>
    </xf>
    <xf numFmtId="0" fontId="73" fillId="2" borderId="10" xfId="0" applyFont="1" applyFill="1" applyBorder="1" applyAlignment="1">
      <alignment horizontal="center" vertical="center" wrapText="1"/>
    </xf>
    <xf numFmtId="0" fontId="46" fillId="2" borderId="10"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4" xfId="0" applyFont="1" applyFill="1" applyBorder="1" applyAlignment="1">
      <alignment vertical="center"/>
    </xf>
    <xf numFmtId="0" fontId="13" fillId="4" borderId="4" xfId="0" applyFont="1" applyFill="1" applyBorder="1" applyAlignment="1">
      <alignment horizontal="left" vertical="center"/>
    </xf>
    <xf numFmtId="0" fontId="13" fillId="4" borderId="0" xfId="0" applyFont="1" applyFill="1" applyBorder="1" applyAlignment="1">
      <alignment horizontal="left" vertical="center"/>
    </xf>
    <xf numFmtId="0" fontId="46" fillId="4" borderId="0" xfId="0" applyFont="1" applyFill="1" applyBorder="1" applyAlignment="1">
      <alignment horizontal="left" vertical="center"/>
    </xf>
    <xf numFmtId="0" fontId="48" fillId="4" borderId="5" xfId="0" applyFont="1" applyFill="1" applyBorder="1" applyAlignment="1">
      <alignment horizontal="left" vertical="center" wrapText="1"/>
    </xf>
    <xf numFmtId="0" fontId="24" fillId="2" borderId="15" xfId="0" applyFont="1" applyFill="1" applyBorder="1" applyAlignment="1">
      <alignment vertical="center"/>
    </xf>
    <xf numFmtId="0" fontId="24" fillId="2" borderId="11" xfId="0" applyFont="1" applyFill="1" applyBorder="1" applyAlignment="1">
      <alignment vertical="center"/>
    </xf>
    <xf numFmtId="0" fontId="24" fillId="2" borderId="10" xfId="0" applyFont="1" applyFill="1" applyBorder="1" applyAlignment="1">
      <alignment horizontal="center" vertical="center"/>
    </xf>
    <xf numFmtId="0" fontId="63" fillId="2" borderId="27" xfId="1" applyFont="1" applyFill="1" applyBorder="1" applyAlignment="1">
      <alignment horizontal="left" vertical="center" wrapText="1"/>
    </xf>
    <xf numFmtId="0" fontId="63" fillId="2" borderId="29" xfId="1" applyFont="1" applyFill="1" applyBorder="1" applyAlignment="1">
      <alignment horizontal="left" vertical="center" wrapText="1"/>
    </xf>
    <xf numFmtId="0" fontId="63" fillId="2" borderId="32" xfId="1" applyFont="1" applyFill="1" applyBorder="1" applyAlignment="1">
      <alignment horizontal="left" vertical="center" wrapText="1"/>
    </xf>
    <xf numFmtId="0" fontId="3" fillId="0" borderId="0" xfId="0" applyFont="1" applyAlignment="1">
      <alignment horizontal="left" vertical="center" wrapText="1"/>
    </xf>
    <xf numFmtId="0" fontId="77" fillId="18" borderId="52" xfId="0" applyFont="1" applyFill="1" applyBorder="1" applyAlignment="1">
      <alignment horizontal="center" vertical="center" wrapText="1"/>
    </xf>
    <xf numFmtId="0" fontId="78" fillId="19" borderId="52" xfId="0" applyFont="1" applyFill="1" applyBorder="1" applyAlignment="1">
      <alignment horizontal="center" vertical="center" wrapText="1"/>
    </xf>
    <xf numFmtId="0" fontId="3" fillId="19" borderId="52" xfId="0" applyFont="1" applyFill="1" applyBorder="1" applyAlignment="1">
      <alignment horizontal="left" vertical="center" wrapText="1"/>
    </xf>
    <xf numFmtId="0" fontId="3" fillId="0" borderId="52" xfId="0" applyFont="1" applyBorder="1" applyAlignment="1">
      <alignment horizontal="left" vertical="center" wrapText="1"/>
    </xf>
    <xf numFmtId="0" fontId="3" fillId="0" borderId="57" xfId="0" applyFont="1" applyBorder="1" applyAlignment="1">
      <alignment horizontal="left" vertical="center" wrapText="1"/>
    </xf>
    <xf numFmtId="0" fontId="3" fillId="0" borderId="56" xfId="0" applyFont="1" applyBorder="1" applyAlignment="1">
      <alignment vertical="center" wrapText="1"/>
    </xf>
    <xf numFmtId="0" fontId="3" fillId="0" borderId="57" xfId="0" applyFont="1" applyBorder="1" applyAlignment="1">
      <alignment vertical="center" wrapText="1"/>
    </xf>
    <xf numFmtId="0" fontId="3" fillId="0" borderId="43" xfId="0" applyFont="1" applyBorder="1" applyAlignment="1">
      <alignment vertical="center" wrapText="1"/>
    </xf>
    <xf numFmtId="0" fontId="14" fillId="2" borderId="0" xfId="0" applyFont="1" applyFill="1" applyBorder="1" applyAlignment="1">
      <alignment vertical="center" wrapText="1"/>
    </xf>
    <xf numFmtId="0" fontId="5" fillId="2" borderId="0" xfId="0" applyFont="1" applyFill="1" applyBorder="1" applyAlignment="1">
      <alignment vertical="center" wrapText="1"/>
    </xf>
    <xf numFmtId="0" fontId="71" fillId="2" borderId="0" xfId="0" applyFont="1" applyFill="1" applyAlignment="1">
      <alignment horizontal="center" vertical="center"/>
    </xf>
    <xf numFmtId="0" fontId="0" fillId="2" borderId="0" xfId="0" applyFill="1" applyAlignment="1">
      <alignment horizontal="center" vertical="center"/>
    </xf>
    <xf numFmtId="16" fontId="0" fillId="2" borderId="0" xfId="0" applyNumberFormat="1" applyFill="1" applyAlignment="1">
      <alignment horizontal="center" vertical="center"/>
    </xf>
    <xf numFmtId="0" fontId="5" fillId="2" borderId="0" xfId="0" applyFont="1" applyFill="1" applyBorder="1" applyAlignment="1">
      <alignment horizontal="center" vertical="center" wrapText="1"/>
    </xf>
    <xf numFmtId="0" fontId="6" fillId="4" borderId="4" xfId="0" applyFont="1" applyFill="1" applyBorder="1"/>
    <xf numFmtId="0" fontId="6" fillId="4" borderId="0" xfId="0" applyFont="1" applyFill="1" applyBorder="1"/>
    <xf numFmtId="0" fontId="6" fillId="4" borderId="0" xfId="0" applyFont="1" applyFill="1" applyBorder="1" applyAlignment="1">
      <alignment horizontal="center"/>
    </xf>
    <xf numFmtId="9" fontId="6" fillId="4" borderId="0" xfId="0" applyNumberFormat="1" applyFont="1" applyFill="1" applyBorder="1" applyAlignment="1">
      <alignment horizontal="center"/>
    </xf>
    <xf numFmtId="0" fontId="6" fillId="4" borderId="5" xfId="0" applyFont="1" applyFill="1" applyBorder="1" applyAlignment="1">
      <alignment horizontal="center"/>
    </xf>
    <xf numFmtId="0" fontId="6" fillId="4" borderId="1" xfId="0" applyFont="1" applyFill="1" applyBorder="1"/>
    <xf numFmtId="0" fontId="6" fillId="4" borderId="3" xfId="0" applyFont="1" applyFill="1" applyBorder="1"/>
    <xf numFmtId="0" fontId="70" fillId="6" borderId="0" xfId="0" applyFont="1" applyFill="1" applyAlignment="1">
      <alignment horizontal="center" vertical="center"/>
    </xf>
    <xf numFmtId="0" fontId="0" fillId="2" borderId="4" xfId="0" applyFill="1" applyBorder="1"/>
    <xf numFmtId="0" fontId="0" fillId="2" borderId="58" xfId="0" applyFill="1" applyBorder="1" applyAlignment="1">
      <alignment vertical="center"/>
    </xf>
    <xf numFmtId="9" fontId="0" fillId="2" borderId="58" xfId="0" applyNumberFormat="1" applyFill="1" applyBorder="1" applyAlignment="1">
      <alignment horizontal="center"/>
    </xf>
    <xf numFmtId="9" fontId="0" fillId="2" borderId="0" xfId="0" applyNumberFormat="1" applyFill="1" applyBorder="1" applyAlignment="1">
      <alignment horizontal="center"/>
    </xf>
    <xf numFmtId="167" fontId="2" fillId="2" borderId="0" xfId="0" applyNumberFormat="1" applyFont="1" applyFill="1" applyBorder="1" applyAlignment="1">
      <alignment horizontal="center" vertical="center"/>
    </xf>
    <xf numFmtId="0" fontId="81" fillId="2" borderId="4" xfId="0" applyFont="1" applyFill="1" applyBorder="1"/>
    <xf numFmtId="0" fontId="0" fillId="2" borderId="5" xfId="0" applyFill="1" applyBorder="1"/>
    <xf numFmtId="0" fontId="70" fillId="20" borderId="0" xfId="0" applyFont="1" applyFill="1" applyAlignment="1">
      <alignment horizontal="center" vertical="center"/>
    </xf>
    <xf numFmtId="0" fontId="82" fillId="2" borderId="4" xfId="0" applyFont="1" applyFill="1" applyBorder="1"/>
    <xf numFmtId="167" fontId="0" fillId="2" borderId="52" xfId="0" applyNumberFormat="1" applyFill="1" applyBorder="1" applyAlignment="1">
      <alignment horizontal="center" vertical="center"/>
    </xf>
    <xf numFmtId="0" fontId="6" fillId="4" borderId="5" xfId="0" applyFont="1" applyFill="1" applyBorder="1"/>
    <xf numFmtId="9" fontId="0" fillId="2" borderId="0" xfId="0" applyNumberFormat="1" applyFill="1" applyAlignment="1">
      <alignment horizontal="center" vertical="center"/>
    </xf>
    <xf numFmtId="0" fontId="0" fillId="2" borderId="0" xfId="0" applyFill="1" applyAlignment="1">
      <alignment horizontal="center"/>
    </xf>
    <xf numFmtId="9" fontId="0" fillId="2" borderId="0" xfId="0" applyNumberFormat="1" applyFill="1" applyAlignment="1">
      <alignment horizontal="center"/>
    </xf>
    <xf numFmtId="0" fontId="5" fillId="20" borderId="0" xfId="0" applyFont="1" applyFill="1" applyBorder="1" applyAlignment="1">
      <alignment horizontal="center" vertical="center" wrapText="1"/>
    </xf>
    <xf numFmtId="0" fontId="5" fillId="20" borderId="5" xfId="0" applyFont="1" applyFill="1" applyBorder="1" applyAlignment="1">
      <alignment horizontal="center" vertical="center" wrapText="1"/>
    </xf>
    <xf numFmtId="0" fontId="5" fillId="20" borderId="4" xfId="0" applyFont="1" applyFill="1" applyBorder="1" applyAlignment="1">
      <alignment horizontal="center" vertical="center" wrapText="1"/>
    </xf>
    <xf numFmtId="0" fontId="71" fillId="2" borderId="5" xfId="0" applyFont="1" applyFill="1" applyBorder="1"/>
    <xf numFmtId="0" fontId="0" fillId="2" borderId="23" xfId="0" applyFill="1" applyBorder="1" applyAlignment="1">
      <alignment vertical="center"/>
    </xf>
    <xf numFmtId="9" fontId="0" fillId="2" borderId="23" xfId="0" applyNumberFormat="1" applyFill="1" applyBorder="1" applyAlignment="1">
      <alignment horizontal="center"/>
    </xf>
    <xf numFmtId="0" fontId="2" fillId="2" borderId="58" xfId="0" applyFont="1" applyFill="1" applyBorder="1" applyAlignment="1">
      <alignment vertical="center"/>
    </xf>
    <xf numFmtId="9" fontId="2" fillId="2" borderId="58" xfId="0" applyNumberFormat="1" applyFont="1" applyFill="1" applyBorder="1" applyAlignment="1">
      <alignment horizontal="center"/>
    </xf>
    <xf numFmtId="0" fontId="83" fillId="2" borderId="0" xfId="0" applyFont="1" applyFill="1" applyBorder="1" applyAlignment="1">
      <alignment horizontal="left" vertical="center" indent="2"/>
    </xf>
    <xf numFmtId="9" fontId="81" fillId="2" borderId="0" xfId="0" applyNumberFormat="1" applyFont="1" applyFill="1" applyBorder="1" applyAlignment="1">
      <alignment horizontal="center"/>
    </xf>
    <xf numFmtId="0" fontId="0" fillId="2" borderId="5" xfId="0" applyFont="1" applyFill="1" applyBorder="1" applyAlignment="1">
      <alignment vertical="center"/>
    </xf>
    <xf numFmtId="0" fontId="2" fillId="2" borderId="58" xfId="0" applyFont="1" applyFill="1" applyBorder="1"/>
    <xf numFmtId="0" fontId="0" fillId="2" borderId="58" xfId="0" applyFill="1" applyBorder="1"/>
    <xf numFmtId="0" fontId="84" fillId="4" borderId="0" xfId="0" applyFont="1" applyFill="1" applyBorder="1"/>
    <xf numFmtId="0" fontId="84" fillId="4" borderId="0" xfId="0" applyFont="1" applyFill="1" applyBorder="1" applyAlignment="1">
      <alignment horizontal="center"/>
    </xf>
    <xf numFmtId="0" fontId="0" fillId="2" borderId="6" xfId="0" applyFill="1" applyBorder="1"/>
    <xf numFmtId="0" fontId="0" fillId="2" borderId="7" xfId="0" applyFill="1" applyBorder="1"/>
    <xf numFmtId="9" fontId="0" fillId="2" borderId="7" xfId="0" applyNumberFormat="1" applyFill="1" applyBorder="1" applyAlignment="1">
      <alignment horizontal="center"/>
    </xf>
    <xf numFmtId="9" fontId="3" fillId="2" borderId="0" xfId="0" applyNumberFormat="1" applyFont="1" applyFill="1" applyBorder="1" applyAlignment="1">
      <alignment horizontal="center"/>
    </xf>
    <xf numFmtId="9" fontId="77" fillId="4" borderId="0" xfId="0" applyNumberFormat="1" applyFont="1" applyFill="1" applyBorder="1" applyAlignment="1">
      <alignment horizontal="center"/>
    </xf>
    <xf numFmtId="9" fontId="85" fillId="2" borderId="0" xfId="0" applyNumberFormat="1" applyFont="1" applyFill="1" applyBorder="1" applyAlignment="1">
      <alignment horizontal="center"/>
    </xf>
    <xf numFmtId="9" fontId="77" fillId="2" borderId="0" xfId="0" applyNumberFormat="1" applyFont="1" applyFill="1" applyBorder="1" applyAlignment="1">
      <alignment horizontal="center"/>
    </xf>
    <xf numFmtId="0" fontId="31" fillId="10" borderId="52" xfId="0" applyFont="1" applyFill="1" applyBorder="1" applyAlignment="1">
      <alignment horizontal="center" vertical="center"/>
    </xf>
    <xf numFmtId="0" fontId="34" fillId="10" borderId="52" xfId="0" applyFont="1" applyFill="1" applyBorder="1" applyAlignment="1">
      <alignment horizontal="center" vertical="center"/>
    </xf>
    <xf numFmtId="0" fontId="0" fillId="16" borderId="58" xfId="0" applyFill="1" applyBorder="1" applyAlignment="1">
      <alignment horizontal="center" vertical="center"/>
    </xf>
    <xf numFmtId="16" fontId="0" fillId="21" borderId="58" xfId="0" applyNumberFormat="1" applyFill="1" applyBorder="1" applyAlignment="1">
      <alignment horizontal="center" vertical="center"/>
    </xf>
    <xf numFmtId="0" fontId="70" fillId="6" borderId="0" xfId="0" applyFont="1" applyFill="1" applyAlignment="1">
      <alignment horizontal="center" vertical="center" wrapText="1"/>
    </xf>
    <xf numFmtId="0" fontId="0" fillId="2" borderId="4" xfId="0" applyFill="1" applyBorder="1" applyAlignment="1">
      <alignment horizontal="center" vertical="center"/>
    </xf>
    <xf numFmtId="49" fontId="95" fillId="2" borderId="40" xfId="0" applyNumberFormat="1" applyFont="1" applyFill="1" applyBorder="1" applyAlignment="1">
      <alignment horizontal="left" vertical="center" wrapText="1"/>
    </xf>
    <xf numFmtId="0" fontId="95" fillId="2" borderId="41" xfId="0" applyFont="1" applyFill="1" applyBorder="1" applyAlignment="1">
      <alignment horizontal="left" vertical="center" wrapText="1"/>
    </xf>
    <xf numFmtId="0" fontId="96" fillId="13" borderId="19" xfId="0" applyFont="1" applyFill="1" applyBorder="1" applyAlignment="1">
      <alignment horizontal="center" vertical="center" wrapText="1"/>
    </xf>
    <xf numFmtId="0" fontId="97" fillId="2" borderId="19" xfId="0" applyFont="1" applyFill="1" applyBorder="1" applyAlignment="1">
      <alignment horizontal="center" vertical="center" wrapText="1"/>
    </xf>
    <xf numFmtId="0" fontId="95" fillId="2" borderId="19" xfId="0" applyFont="1" applyFill="1" applyBorder="1" applyAlignment="1">
      <alignment horizontal="center" vertical="center" wrapText="1"/>
    </xf>
    <xf numFmtId="49" fontId="98" fillId="2" borderId="40" xfId="0" applyNumberFormat="1" applyFont="1" applyFill="1" applyBorder="1" applyAlignment="1">
      <alignment horizontal="left" vertical="center" wrapText="1"/>
    </xf>
    <xf numFmtId="0" fontId="98" fillId="2" borderId="40" xfId="0" applyFont="1" applyFill="1" applyBorder="1" applyAlignment="1">
      <alignment vertical="center" wrapText="1"/>
    </xf>
    <xf numFmtId="0" fontId="95" fillId="0" borderId="27" xfId="0" applyFont="1" applyBorder="1" applyAlignment="1">
      <alignment horizontal="center" vertical="center" wrapText="1"/>
    </xf>
    <xf numFmtId="0" fontId="95" fillId="0" borderId="25" xfId="0" applyFont="1" applyBorder="1" applyAlignment="1">
      <alignment horizontal="center" vertical="center" wrapText="1"/>
    </xf>
    <xf numFmtId="0" fontId="95" fillId="0" borderId="26" xfId="0" applyFont="1" applyBorder="1" applyAlignment="1">
      <alignment horizontal="center" vertical="center" wrapText="1"/>
    </xf>
    <xf numFmtId="0" fontId="95" fillId="0" borderId="40" xfId="0" applyFont="1" applyBorder="1" applyAlignment="1">
      <alignment horizontal="center" vertical="center" wrapText="1"/>
    </xf>
    <xf numFmtId="0" fontId="95" fillId="0" borderId="18" xfId="0" applyFont="1" applyBorder="1" applyAlignment="1">
      <alignment horizontal="center" vertical="center" wrapText="1"/>
    </xf>
    <xf numFmtId="0" fontId="98" fillId="2" borderId="41" xfId="0" applyFont="1" applyFill="1" applyBorder="1" applyAlignment="1">
      <alignment horizontal="left" vertical="center" wrapText="1"/>
    </xf>
    <xf numFmtId="0" fontId="98" fillId="2" borderId="41" xfId="0" applyFont="1" applyFill="1" applyBorder="1" applyAlignment="1">
      <alignment vertical="center" wrapText="1"/>
    </xf>
    <xf numFmtId="0" fontId="95" fillId="0" borderId="20" xfId="0" applyFont="1" applyBorder="1" applyAlignment="1">
      <alignment horizontal="center" vertical="center" wrapText="1"/>
    </xf>
    <xf numFmtId="0" fontId="95" fillId="0" borderId="28" xfId="0" applyFont="1" applyBorder="1" applyAlignment="1">
      <alignment horizontal="center" vertical="center" wrapText="1"/>
    </xf>
    <xf numFmtId="0" fontId="95" fillId="0" borderId="24" xfId="0" applyFont="1" applyBorder="1" applyAlignment="1">
      <alignment horizontal="center" vertical="center" wrapText="1"/>
    </xf>
    <xf numFmtId="0" fontId="95" fillId="0" borderId="41" xfId="0" applyFont="1" applyBorder="1" applyAlignment="1">
      <alignment horizontal="center" vertical="center" wrapText="1"/>
    </xf>
    <xf numFmtId="0" fontId="96" fillId="13" borderId="15" xfId="0" applyFont="1" applyFill="1" applyBorder="1" applyAlignment="1">
      <alignment horizontal="center" vertical="center" wrapText="1"/>
    </xf>
    <xf numFmtId="49" fontId="96" fillId="13" borderId="17" xfId="0" applyNumberFormat="1" applyFont="1" applyFill="1" applyBorder="1" applyAlignment="1">
      <alignment horizontal="center" vertical="center" wrapText="1"/>
    </xf>
    <xf numFmtId="0" fontId="95" fillId="0" borderId="29" xfId="0" applyFont="1" applyBorder="1" applyAlignment="1">
      <alignment horizontal="center" vertical="center" wrapText="1"/>
    </xf>
    <xf numFmtId="0" fontId="95" fillId="2" borderId="40" xfId="0" applyFont="1" applyFill="1" applyBorder="1" applyAlignment="1">
      <alignment vertical="center" wrapText="1"/>
    </xf>
    <xf numFmtId="0" fontId="95" fillId="0" borderId="40" xfId="0" applyFont="1" applyBorder="1" applyAlignment="1">
      <alignment vertical="center" wrapText="1"/>
    </xf>
    <xf numFmtId="0" fontId="95" fillId="0" borderId="18" xfId="0" applyFont="1" applyBorder="1" applyAlignment="1">
      <alignment vertical="center" wrapText="1"/>
    </xf>
    <xf numFmtId="0" fontId="95" fillId="2" borderId="41" xfId="0" applyFont="1" applyFill="1" applyBorder="1" applyAlignment="1">
      <alignment vertical="center" wrapText="1"/>
    </xf>
    <xf numFmtId="0" fontId="95" fillId="0" borderId="41" xfId="0" applyFont="1" applyBorder="1" applyAlignment="1">
      <alignment vertical="center" wrapText="1"/>
    </xf>
    <xf numFmtId="0" fontId="95" fillId="0" borderId="20" xfId="0" applyFont="1" applyBorder="1" applyAlignment="1">
      <alignment vertical="center" wrapText="1"/>
    </xf>
    <xf numFmtId="0" fontId="95" fillId="2" borderId="28" xfId="0" applyFont="1" applyFill="1" applyBorder="1" applyAlignment="1">
      <alignment horizontal="center" vertical="center" wrapText="1"/>
    </xf>
    <xf numFmtId="0" fontId="95" fillId="2" borderId="20" xfId="0" applyFont="1" applyFill="1" applyBorder="1" applyAlignment="1">
      <alignment horizontal="center" vertical="center" wrapText="1"/>
    </xf>
    <xf numFmtId="0" fontId="95" fillId="2" borderId="24" xfId="0" applyFont="1" applyFill="1" applyBorder="1" applyAlignment="1">
      <alignment horizontal="center" vertical="center" wrapText="1"/>
    </xf>
    <xf numFmtId="0" fontId="95" fillId="2" borderId="29" xfId="0" applyFont="1" applyFill="1" applyBorder="1" applyAlignment="1">
      <alignment horizontal="center" vertical="center" wrapText="1"/>
    </xf>
    <xf numFmtId="0" fontId="95" fillId="2" borderId="20" xfId="0" applyFont="1" applyFill="1" applyBorder="1" applyAlignment="1">
      <alignment vertical="center" wrapText="1"/>
    </xf>
    <xf numFmtId="0" fontId="94" fillId="0" borderId="28" xfId="0" applyFont="1" applyBorder="1" applyAlignment="1">
      <alignment horizontal="center" vertical="center" wrapText="1"/>
    </xf>
    <xf numFmtId="0" fontId="98" fillId="0" borderId="0" xfId="0" applyFont="1" applyAlignment="1">
      <alignment vertical="center" wrapText="1"/>
    </xf>
    <xf numFmtId="9" fontId="95" fillId="0" borderId="25" xfId="0" applyNumberFormat="1" applyFont="1" applyBorder="1" applyAlignment="1">
      <alignment horizontal="center" vertical="center" wrapText="1"/>
    </xf>
    <xf numFmtId="15" fontId="95" fillId="0" borderId="27" xfId="0" applyNumberFormat="1" applyFont="1" applyBorder="1" applyAlignment="1">
      <alignment horizontal="center" vertical="center" wrapText="1"/>
    </xf>
    <xf numFmtId="15" fontId="95" fillId="0" borderId="20" xfId="0" applyNumberFormat="1" applyFont="1" applyBorder="1" applyAlignment="1">
      <alignment horizontal="center" vertical="center" wrapText="1"/>
    </xf>
    <xf numFmtId="14" fontId="95" fillId="0" borderId="20" xfId="0" applyNumberFormat="1" applyFont="1" applyBorder="1" applyAlignment="1">
      <alignment horizontal="center" vertical="center" wrapText="1"/>
    </xf>
    <xf numFmtId="14" fontId="95" fillId="0" borderId="27" xfId="0" applyNumberFormat="1" applyFont="1" applyBorder="1" applyAlignment="1">
      <alignment horizontal="center" vertical="center" wrapText="1"/>
    </xf>
    <xf numFmtId="0" fontId="95" fillId="2" borderId="59" xfId="0" applyFont="1" applyFill="1" applyBorder="1" applyAlignment="1">
      <alignment horizontal="left" vertical="center" wrapText="1"/>
    </xf>
    <xf numFmtId="0" fontId="98" fillId="0" borderId="10" xfId="0" applyFont="1" applyBorder="1" applyAlignment="1">
      <alignment vertical="center"/>
    </xf>
    <xf numFmtId="0" fontId="95" fillId="2" borderId="55" xfId="0" applyFont="1" applyFill="1" applyBorder="1" applyAlignment="1">
      <alignment horizontal="left" vertical="center" wrapText="1"/>
    </xf>
    <xf numFmtId="0" fontId="98" fillId="0" borderId="10" xfId="0" applyFont="1" applyBorder="1" applyAlignment="1">
      <alignment vertical="center" wrapText="1"/>
    </xf>
    <xf numFmtId="0" fontId="95" fillId="2" borderId="14" xfId="0" applyFont="1" applyFill="1" applyBorder="1" applyAlignment="1">
      <alignment horizontal="left" vertical="center" wrapText="1"/>
    </xf>
    <xf numFmtId="9" fontId="95" fillId="0" borderId="27" xfId="0" applyNumberFormat="1" applyFont="1" applyBorder="1" applyAlignment="1">
      <alignment horizontal="center" vertical="center" wrapText="1"/>
    </xf>
    <xf numFmtId="9" fontId="95" fillId="0" borderId="26" xfId="0" applyNumberFormat="1" applyFont="1" applyBorder="1" applyAlignment="1">
      <alignment horizontal="center" vertical="center" wrapText="1"/>
    </xf>
    <xf numFmtId="0" fontId="23" fillId="2" borderId="48"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24" fillId="4" borderId="0" xfId="0" applyFont="1" applyFill="1" applyBorder="1" applyAlignment="1">
      <alignment horizontal="center"/>
    </xf>
    <xf numFmtId="0" fontId="51" fillId="4" borderId="0"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24" fillId="4" borderId="0" xfId="0" applyFont="1" applyFill="1" applyBorder="1" applyAlignment="1">
      <alignment horizontal="center" vertical="center" wrapText="1"/>
    </xf>
    <xf numFmtId="0" fontId="24" fillId="4" borderId="0" xfId="0" applyFont="1" applyFill="1" applyBorder="1" applyAlignment="1">
      <alignment horizontal="center" vertical="center"/>
    </xf>
    <xf numFmtId="0" fontId="54" fillId="4" borderId="0" xfId="0" applyFont="1" applyFill="1" applyBorder="1" applyAlignment="1">
      <alignment horizontal="center"/>
    </xf>
    <xf numFmtId="0" fontId="100" fillId="0" borderId="0" xfId="1" applyFont="1" applyFill="1" applyBorder="1"/>
    <xf numFmtId="0" fontId="101" fillId="0" borderId="0" xfId="1" applyFont="1" applyFill="1" applyBorder="1" applyAlignment="1">
      <alignment horizontal="center"/>
    </xf>
    <xf numFmtId="0" fontId="100" fillId="0" borderId="0" xfId="1" applyFont="1" applyFill="1" applyBorder="1" applyAlignment="1">
      <alignment horizontal="center"/>
    </xf>
    <xf numFmtId="0" fontId="11" fillId="0" borderId="0" xfId="1" applyFill="1" applyBorder="1" applyAlignment="1">
      <alignment horizontal="justify" vertical="top" wrapText="1"/>
    </xf>
    <xf numFmtId="0" fontId="101" fillId="23" borderId="52" xfId="1" applyFont="1" applyFill="1" applyBorder="1" applyAlignment="1">
      <alignment horizontal="center"/>
    </xf>
    <xf numFmtId="0" fontId="101" fillId="23" borderId="52" xfId="1" applyFont="1" applyFill="1" applyBorder="1" applyAlignment="1">
      <alignment horizontal="center" wrapText="1"/>
    </xf>
    <xf numFmtId="9" fontId="101" fillId="23" borderId="52" xfId="1" applyNumberFormat="1" applyFont="1" applyFill="1" applyBorder="1" applyAlignment="1">
      <alignment horizontal="center"/>
    </xf>
    <xf numFmtId="0" fontId="101" fillId="0" borderId="52" xfId="1" applyFont="1" applyFill="1" applyBorder="1" applyAlignment="1">
      <alignment horizontal="center"/>
    </xf>
    <xf numFmtId="0" fontId="100" fillId="0" borderId="52" xfId="1" applyFont="1" applyFill="1" applyBorder="1" applyAlignment="1">
      <alignment horizontal="left" wrapText="1"/>
    </xf>
    <xf numFmtId="0" fontId="100" fillId="0" borderId="52" xfId="1" applyFont="1" applyFill="1" applyBorder="1" applyAlignment="1">
      <alignment horizontal="center"/>
    </xf>
    <xf numFmtId="0" fontId="102" fillId="0" borderId="0" xfId="1" applyFont="1" applyFill="1" applyBorder="1" applyAlignment="1">
      <alignment wrapText="1"/>
    </xf>
    <xf numFmtId="0" fontId="102" fillId="0" borderId="0" xfId="1" applyFont="1" applyFill="1" applyBorder="1" applyAlignment="1">
      <alignment horizontal="center" wrapText="1"/>
    </xf>
    <xf numFmtId="9" fontId="101" fillId="0" borderId="52" xfId="5" applyFont="1" applyFill="1" applyBorder="1" applyAlignment="1">
      <alignment horizontal="center"/>
    </xf>
    <xf numFmtId="9" fontId="101" fillId="0" borderId="0" xfId="5" applyFont="1" applyFill="1" applyBorder="1" applyAlignment="1">
      <alignment horizontal="center"/>
    </xf>
    <xf numFmtId="0" fontId="63" fillId="0" borderId="0" xfId="1" applyFont="1" applyFill="1" applyBorder="1" applyAlignment="1">
      <alignment horizontal="center" vertical="center" wrapText="1"/>
    </xf>
    <xf numFmtId="0" fontId="101" fillId="24" borderId="52" xfId="1" applyFont="1" applyFill="1" applyBorder="1" applyAlignment="1">
      <alignment horizontal="center"/>
    </xf>
    <xf numFmtId="9" fontId="101" fillId="24" borderId="52" xfId="1" applyNumberFormat="1" applyFont="1" applyFill="1" applyBorder="1" applyAlignment="1">
      <alignment horizontal="center"/>
    </xf>
    <xf numFmtId="0" fontId="23" fillId="0" borderId="52" xfId="1" applyFont="1" applyFill="1" applyBorder="1" applyAlignment="1">
      <alignment horizontal="left" wrapText="1"/>
    </xf>
    <xf numFmtId="2" fontId="100" fillId="0" borderId="52" xfId="1" applyNumberFormat="1" applyFont="1" applyFill="1" applyBorder="1" applyAlignment="1">
      <alignment horizontal="center"/>
    </xf>
    <xf numFmtId="0" fontId="100" fillId="0" borderId="52" xfId="1" applyFont="1" applyFill="1" applyBorder="1" applyAlignment="1">
      <alignment horizontal="left"/>
    </xf>
    <xf numFmtId="0" fontId="23" fillId="0" borderId="52" xfId="1" applyFont="1" applyFill="1" applyBorder="1" applyAlignment="1">
      <alignment horizontal="left" vertical="center" wrapText="1"/>
    </xf>
    <xf numFmtId="0" fontId="100" fillId="0" borderId="52" xfId="1" applyFont="1" applyFill="1" applyBorder="1" applyAlignment="1">
      <alignment horizontal="center" vertical="center"/>
    </xf>
    <xf numFmtId="0" fontId="100" fillId="0" borderId="0" xfId="1" applyFont="1" applyFill="1" applyBorder="1" applyAlignment="1">
      <alignment horizontal="center" vertical="center"/>
    </xf>
    <xf numFmtId="0" fontId="100" fillId="0" borderId="0" xfId="1" applyFont="1" applyFill="1" applyBorder="1" applyAlignment="1">
      <alignment vertical="center"/>
    </xf>
    <xf numFmtId="0" fontId="103" fillId="0" borderId="0" xfId="1" applyFont="1" applyFill="1" applyBorder="1" applyAlignment="1">
      <alignment horizontal="left" wrapText="1"/>
    </xf>
    <xf numFmtId="0" fontId="101" fillId="16" borderId="52" xfId="1" applyFont="1" applyFill="1" applyBorder="1" applyAlignment="1">
      <alignment horizontal="center"/>
    </xf>
    <xf numFmtId="0" fontId="101" fillId="16" borderId="52" xfId="1" applyFont="1" applyFill="1" applyBorder="1" applyAlignment="1">
      <alignment horizontal="center" wrapText="1"/>
    </xf>
    <xf numFmtId="9" fontId="101" fillId="16" borderId="52" xfId="1" applyNumberFormat="1" applyFont="1" applyFill="1" applyBorder="1" applyAlignment="1">
      <alignment horizontal="center"/>
    </xf>
    <xf numFmtId="0" fontId="101" fillId="0" borderId="52" xfId="1" applyFont="1" applyFill="1" applyBorder="1" applyAlignment="1">
      <alignment horizontal="center" vertical="center"/>
    </xf>
    <xf numFmtId="0" fontId="104" fillId="0" borderId="52" xfId="1" applyFont="1" applyFill="1" applyBorder="1" applyAlignment="1">
      <alignment horizontal="left" vertical="center" wrapText="1"/>
    </xf>
    <xf numFmtId="0" fontId="104" fillId="0" borderId="52" xfId="1" applyFont="1" applyFill="1" applyBorder="1" applyAlignment="1">
      <alignment horizontal="left" wrapText="1"/>
    </xf>
    <xf numFmtId="0" fontId="102" fillId="0" borderId="0" xfId="1" applyFont="1" applyFill="1" applyBorder="1" applyAlignment="1">
      <alignment vertical="top" wrapText="1"/>
    </xf>
    <xf numFmtId="0" fontId="104" fillId="0" borderId="52" xfId="1" applyFont="1" applyFill="1" applyBorder="1"/>
    <xf numFmtId="0" fontId="100" fillId="0" borderId="0" xfId="1" applyFont="1" applyFill="1" applyBorder="1" applyAlignment="1">
      <alignment horizontal="left"/>
    </xf>
    <xf numFmtId="9" fontId="100" fillId="0" borderId="0" xfId="5" applyFont="1" applyFill="1" applyBorder="1" applyAlignment="1">
      <alignment horizontal="center"/>
    </xf>
    <xf numFmtId="0" fontId="100" fillId="0" borderId="52" xfId="1" applyFont="1" applyFill="1" applyBorder="1" applyAlignment="1">
      <alignment horizontal="justify" vertical="top" wrapText="1"/>
    </xf>
    <xf numFmtId="0" fontId="101" fillId="25" borderId="52" xfId="1" applyFont="1" applyFill="1" applyBorder="1" applyAlignment="1">
      <alignment horizontal="center" wrapText="1"/>
    </xf>
    <xf numFmtId="9" fontId="101" fillId="25" borderId="52" xfId="1" applyNumberFormat="1" applyFont="1" applyFill="1" applyBorder="1" applyAlignment="1">
      <alignment horizontal="center" wrapText="1"/>
    </xf>
    <xf numFmtId="0" fontId="100" fillId="0" borderId="0" xfId="1" applyFont="1" applyFill="1" applyBorder="1" applyAlignment="1">
      <alignment horizontal="left" wrapText="1"/>
    </xf>
    <xf numFmtId="0" fontId="101" fillId="27" borderId="52" xfId="1" applyFont="1" applyFill="1" applyBorder="1" applyAlignment="1">
      <alignment horizontal="center" wrapText="1"/>
    </xf>
    <xf numFmtId="9" fontId="101" fillId="27" borderId="52" xfId="1" applyNumberFormat="1" applyFont="1" applyFill="1" applyBorder="1" applyAlignment="1">
      <alignment horizontal="center" wrapText="1"/>
    </xf>
    <xf numFmtId="167" fontId="100" fillId="0" borderId="52" xfId="1" applyNumberFormat="1" applyFont="1" applyFill="1" applyBorder="1" applyAlignment="1">
      <alignment horizontal="center"/>
    </xf>
    <xf numFmtId="0" fontId="101" fillId="0" borderId="0" xfId="1" applyFont="1" applyFill="1" applyBorder="1" applyAlignment="1"/>
    <xf numFmtId="0" fontId="100" fillId="0" borderId="0" xfId="1" applyFont="1" applyFill="1" applyBorder="1" applyAlignment="1">
      <alignment wrapText="1"/>
    </xf>
    <xf numFmtId="0" fontId="101" fillId="0" borderId="0" xfId="1" applyFont="1" applyFill="1" applyBorder="1" applyAlignment="1">
      <alignment horizontal="center" wrapText="1"/>
    </xf>
    <xf numFmtId="0" fontId="101" fillId="28" borderId="0" xfId="1" applyFont="1" applyFill="1" applyBorder="1" applyAlignment="1">
      <alignment horizontal="left" wrapText="1"/>
    </xf>
    <xf numFmtId="9" fontId="64" fillId="0" borderId="0" xfId="8" applyFont="1" applyFill="1" applyBorder="1" applyAlignment="1">
      <alignment horizontal="center"/>
    </xf>
    <xf numFmtId="10" fontId="64" fillId="0" borderId="0" xfId="1" applyNumberFormat="1" applyFont="1" applyFill="1" applyBorder="1" applyAlignment="1">
      <alignment horizontal="center"/>
    </xf>
    <xf numFmtId="0" fontId="101" fillId="29" borderId="0" xfId="1" applyFont="1" applyFill="1" applyBorder="1" applyAlignment="1">
      <alignment horizontal="left" wrapText="1"/>
    </xf>
    <xf numFmtId="9" fontId="64" fillId="0" borderId="0" xfId="1" applyNumberFormat="1" applyFont="1" applyFill="1" applyBorder="1" applyAlignment="1">
      <alignment horizontal="center"/>
    </xf>
    <xf numFmtId="0" fontId="101" fillId="0" borderId="0" xfId="0" applyFont="1" applyFill="1" applyBorder="1" applyAlignment="1">
      <alignment horizontal="center"/>
    </xf>
    <xf numFmtId="0" fontId="101" fillId="16" borderId="0" xfId="0" applyFont="1" applyFill="1" applyBorder="1" applyAlignment="1">
      <alignment horizontal="left" wrapText="1"/>
    </xf>
    <xf numFmtId="9" fontId="64" fillId="0" borderId="0" xfId="0" applyNumberFormat="1" applyFont="1" applyFill="1" applyBorder="1" applyAlignment="1">
      <alignment horizontal="center"/>
    </xf>
    <xf numFmtId="0" fontId="64" fillId="0" borderId="0" xfId="1" applyFont="1" applyFill="1" applyBorder="1" applyAlignment="1">
      <alignment horizontal="center"/>
    </xf>
    <xf numFmtId="0" fontId="64" fillId="25" borderId="0" xfId="1" applyFont="1" applyFill="1" applyBorder="1" applyAlignment="1">
      <alignment horizontal="left" wrapText="1"/>
    </xf>
    <xf numFmtId="0" fontId="64" fillId="26" borderId="0" xfId="1" applyFont="1" applyFill="1" applyBorder="1" applyAlignment="1">
      <alignment horizontal="left" wrapText="1"/>
    </xf>
    <xf numFmtId="0" fontId="64" fillId="27" borderId="0" xfId="1" applyFont="1" applyFill="1" applyBorder="1" applyAlignment="1">
      <alignment horizontal="left" wrapText="1"/>
    </xf>
    <xf numFmtId="0" fontId="2" fillId="6" borderId="58" xfId="0" applyFont="1" applyFill="1" applyBorder="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Fill="1"/>
    <xf numFmtId="0" fontId="83" fillId="0" borderId="0" xfId="0" applyFont="1" applyFill="1" applyBorder="1" applyAlignment="1">
      <alignment horizontal="left" vertical="center" indent="2"/>
    </xf>
    <xf numFmtId="0" fontId="0" fillId="0" borderId="0" xfId="0" applyFont="1" applyFill="1"/>
    <xf numFmtId="0" fontId="0" fillId="0" borderId="0" xfId="0" applyFont="1" applyFill="1" applyBorder="1" applyAlignment="1">
      <alignment vertical="center"/>
    </xf>
    <xf numFmtId="0" fontId="0" fillId="0" borderId="0" xfId="0" applyFont="1" applyFill="1" applyBorder="1"/>
    <xf numFmtId="0" fontId="2" fillId="30" borderId="58" xfId="0" applyFont="1" applyFill="1" applyBorder="1" applyAlignment="1">
      <alignment horizontal="center"/>
    </xf>
    <xf numFmtId="0" fontId="2" fillId="30" borderId="7" xfId="0" applyFont="1" applyFill="1" applyBorder="1" applyAlignment="1">
      <alignment horizontal="center"/>
    </xf>
    <xf numFmtId="0" fontId="2" fillId="16" borderId="58" xfId="0" applyFont="1" applyFill="1" applyBorder="1" applyAlignment="1">
      <alignment horizontal="center"/>
    </xf>
    <xf numFmtId="0" fontId="81" fillId="16" borderId="0" xfId="0" applyFont="1" applyFill="1" applyBorder="1" applyAlignment="1">
      <alignment horizontal="center"/>
    </xf>
    <xf numFmtId="0" fontId="1" fillId="16" borderId="0" xfId="0" applyFont="1" applyFill="1" applyBorder="1" applyAlignment="1">
      <alignment horizontal="center"/>
    </xf>
    <xf numFmtId="0" fontId="2" fillId="16" borderId="7" xfId="0" applyFont="1" applyFill="1" applyBorder="1" applyAlignment="1">
      <alignment horizontal="center"/>
    </xf>
    <xf numFmtId="0" fontId="2" fillId="21" borderId="58" xfId="0" applyFont="1" applyFill="1" applyBorder="1" applyAlignment="1">
      <alignment horizontal="center"/>
    </xf>
    <xf numFmtId="0" fontId="81" fillId="21" borderId="0" xfId="0" applyFont="1" applyFill="1" applyBorder="1" applyAlignment="1">
      <alignment horizontal="center"/>
    </xf>
    <xf numFmtId="0" fontId="1" fillId="21" borderId="0" xfId="0" applyFont="1" applyFill="1" applyBorder="1" applyAlignment="1">
      <alignment horizontal="center"/>
    </xf>
    <xf numFmtId="0" fontId="2" fillId="21" borderId="23" xfId="0" applyFont="1" applyFill="1" applyBorder="1" applyAlignment="1">
      <alignment horizontal="center"/>
    </xf>
    <xf numFmtId="0" fontId="2" fillId="16" borderId="58" xfId="0" applyFont="1" applyFill="1" applyBorder="1" applyAlignment="1">
      <alignment horizontal="center" vertical="center"/>
    </xf>
    <xf numFmtId="0" fontId="81" fillId="6" borderId="0" xfId="0" applyFont="1" applyFill="1" applyBorder="1" applyAlignment="1">
      <alignment horizontal="center"/>
    </xf>
    <xf numFmtId="0" fontId="0" fillId="0" borderId="0" xfId="0" applyFill="1" applyBorder="1" applyAlignment="1">
      <alignment horizontal="center" vertical="center"/>
    </xf>
    <xf numFmtId="0" fontId="0" fillId="3" borderId="0" xfId="0" applyFill="1"/>
    <xf numFmtId="0" fontId="0" fillId="32" borderId="0" xfId="0" applyFill="1"/>
    <xf numFmtId="0" fontId="0" fillId="33" borderId="0" xfId="0" applyFill="1"/>
    <xf numFmtId="0" fontId="0" fillId="28" borderId="0" xfId="0" applyFill="1"/>
    <xf numFmtId="0" fontId="99" fillId="15" borderId="0" xfId="0" applyFont="1" applyFill="1"/>
    <xf numFmtId="0" fontId="107" fillId="0" borderId="0" xfId="0" applyFont="1" applyAlignment="1">
      <alignment horizontal="center"/>
    </xf>
    <xf numFmtId="0" fontId="107" fillId="0" borderId="0" xfId="0" applyFont="1" applyAlignment="1">
      <alignment horizontal="center" vertical="center"/>
    </xf>
    <xf numFmtId="0" fontId="0" fillId="0" borderId="0" xfId="0" applyNumberFormat="1" applyAlignment="1">
      <alignment horizontal="center" vertical="center"/>
    </xf>
    <xf numFmtId="2" fontId="0" fillId="0" borderId="0" xfId="0" applyNumberFormat="1" applyAlignment="1">
      <alignment horizontal="center" vertical="center"/>
    </xf>
    <xf numFmtId="0" fontId="108" fillId="0" borderId="16" xfId="0" applyFont="1" applyFill="1" applyBorder="1" applyAlignment="1">
      <alignment horizontal="center" vertical="top" wrapText="1"/>
    </xf>
    <xf numFmtId="0" fontId="108" fillId="0" borderId="52" xfId="0" applyFont="1" applyFill="1" applyBorder="1" applyAlignment="1">
      <alignment horizontal="center" vertical="top" wrapText="1"/>
    </xf>
    <xf numFmtId="0" fontId="108" fillId="0" borderId="60" xfId="0" applyFont="1" applyFill="1" applyBorder="1" applyAlignment="1">
      <alignment horizontal="center" vertical="top" wrapText="1"/>
    </xf>
    <xf numFmtId="0" fontId="108" fillId="0" borderId="56" xfId="0" applyFont="1" applyFill="1" applyBorder="1" applyAlignment="1">
      <alignment horizontal="center" vertical="top" wrapText="1"/>
    </xf>
    <xf numFmtId="0" fontId="2" fillId="0" borderId="52" xfId="0" applyFont="1" applyBorder="1" applyAlignment="1">
      <alignment horizontal="center" vertical="center"/>
    </xf>
    <xf numFmtId="0" fontId="110" fillId="10" borderId="52" xfId="0" applyFont="1" applyFill="1" applyBorder="1" applyAlignment="1">
      <alignment horizontal="center" vertical="center"/>
    </xf>
    <xf numFmtId="0" fontId="109" fillId="10" borderId="52" xfId="0" applyFont="1" applyFill="1" applyBorder="1" applyAlignment="1">
      <alignment horizontal="center" vertical="center"/>
    </xf>
    <xf numFmtId="0" fontId="112" fillId="0" borderId="52" xfId="0" applyFont="1" applyBorder="1" applyAlignment="1">
      <alignment horizontal="left" vertical="center"/>
    </xf>
    <xf numFmtId="16" fontId="0" fillId="0" borderId="0" xfId="0" applyNumberFormat="1"/>
    <xf numFmtId="0" fontId="11" fillId="0" borderId="0" xfId="1" applyFill="1" applyBorder="1" applyAlignment="1">
      <alignment horizontal="center" vertical="top" wrapText="1"/>
    </xf>
    <xf numFmtId="0" fontId="113" fillId="17" borderId="0" xfId="1" applyFont="1" applyFill="1" applyBorder="1" applyAlignment="1">
      <alignment horizontal="center" vertical="center" wrapText="1"/>
    </xf>
    <xf numFmtId="0" fontId="1" fillId="6" borderId="0" xfId="0" applyFont="1" applyFill="1" applyBorder="1" applyAlignment="1">
      <alignment horizontal="center"/>
    </xf>
    <xf numFmtId="0" fontId="0" fillId="32" borderId="0" xfId="0" applyFill="1" applyAlignment="1">
      <alignment horizontal="center" vertical="center"/>
    </xf>
    <xf numFmtId="0" fontId="0" fillId="4" borderId="52" xfId="0" applyFill="1" applyBorder="1" applyAlignment="1">
      <alignment horizontal="center" vertical="center"/>
    </xf>
    <xf numFmtId="0" fontId="0" fillId="32" borderId="52" xfId="0" applyFill="1" applyBorder="1" applyAlignment="1">
      <alignment horizontal="center" vertical="center"/>
    </xf>
    <xf numFmtId="0" fontId="2" fillId="4" borderId="52" xfId="0" applyFont="1" applyFill="1" applyBorder="1" applyAlignment="1">
      <alignment horizontal="center" vertical="center"/>
    </xf>
    <xf numFmtId="0" fontId="2" fillId="32" borderId="52" xfId="0" applyFont="1" applyFill="1" applyBorder="1" applyAlignment="1">
      <alignment horizontal="center" vertical="center"/>
    </xf>
    <xf numFmtId="0" fontId="114" fillId="2" borderId="0" xfId="0" applyFont="1" applyFill="1" applyBorder="1" applyAlignment="1">
      <alignment horizontal="left" vertical="center" indent="2"/>
    </xf>
    <xf numFmtId="0" fontId="0" fillId="0" borderId="0" xfId="0" applyAlignment="1">
      <alignment horizontal="center" vertical="center" wrapText="1"/>
    </xf>
    <xf numFmtId="0" fontId="0" fillId="0" borderId="0" xfId="0" applyAlignment="1">
      <alignment wrapText="1"/>
    </xf>
    <xf numFmtId="0" fontId="76" fillId="5" borderId="0" xfId="0" applyFont="1" applyFill="1" applyAlignment="1">
      <alignment wrapText="1"/>
    </xf>
    <xf numFmtId="0" fontId="2" fillId="31" borderId="0" xfId="0" applyFont="1" applyFill="1" applyAlignment="1">
      <alignment wrapText="1"/>
    </xf>
    <xf numFmtId="0" fontId="2" fillId="31" borderId="0" xfId="0" applyFont="1" applyFill="1" applyAlignment="1">
      <alignment horizontal="center" vertical="center" wrapText="1"/>
    </xf>
    <xf numFmtId="1" fontId="0" fillId="31" borderId="0" xfId="8" applyNumberFormat="1" applyFont="1" applyFill="1" applyAlignment="1">
      <alignment horizontal="center" wrapText="1"/>
    </xf>
    <xf numFmtId="0" fontId="0" fillId="0" borderId="52" xfId="0" applyBorder="1" applyAlignment="1">
      <alignment wrapText="1"/>
    </xf>
    <xf numFmtId="0" fontId="0" fillId="0" borderId="52" xfId="0" applyBorder="1" applyAlignment="1">
      <alignment horizontal="center" vertical="center" wrapText="1"/>
    </xf>
    <xf numFmtId="0" fontId="0" fillId="31" borderId="0" xfId="0" applyFill="1" applyAlignment="1">
      <alignment horizontal="center" wrapText="1"/>
    </xf>
    <xf numFmtId="1" fontId="0" fillId="31" borderId="0" xfId="0" applyNumberFormat="1" applyFill="1" applyAlignment="1">
      <alignment horizontal="center" wrapText="1"/>
    </xf>
    <xf numFmtId="2" fontId="0" fillId="0" borderId="52" xfId="0" applyNumberFormat="1" applyBorder="1" applyAlignment="1">
      <alignment wrapText="1"/>
    </xf>
    <xf numFmtId="0" fontId="6" fillId="32" borderId="0" xfId="0" applyFont="1" applyFill="1" applyAlignment="1">
      <alignment horizontal="center" vertical="center" wrapText="1"/>
    </xf>
    <xf numFmtId="0" fontId="100" fillId="0" borderId="52" xfId="1" applyNumberFormat="1" applyFont="1" applyFill="1" applyBorder="1" applyAlignment="1">
      <alignment horizontal="center"/>
    </xf>
    <xf numFmtId="0" fontId="63" fillId="2" borderId="10" xfId="1" applyFont="1" applyFill="1" applyBorder="1" applyAlignment="1">
      <alignment horizontal="center" vertical="center" wrapText="1"/>
    </xf>
    <xf numFmtId="0" fontId="63" fillId="4" borderId="0" xfId="1" applyFont="1" applyFill="1" applyBorder="1" applyAlignment="1">
      <alignment horizontal="center" vertical="center" wrapText="1"/>
    </xf>
    <xf numFmtId="0" fontId="63" fillId="2" borderId="9" xfId="1" applyFont="1" applyFill="1" applyBorder="1" applyAlignment="1">
      <alignment horizontal="center" vertical="center" wrapText="1"/>
    </xf>
    <xf numFmtId="9" fontId="2" fillId="0" borderId="0" xfId="0" applyNumberFormat="1" applyFont="1" applyAlignment="1">
      <alignment wrapText="1"/>
    </xf>
    <xf numFmtId="0" fontId="6" fillId="0" borderId="0" xfId="0" applyFont="1" applyAlignment="1">
      <alignment wrapText="1"/>
    </xf>
    <xf numFmtId="9" fontId="2" fillId="31" borderId="0" xfId="0" applyNumberFormat="1" applyFont="1" applyFill="1" applyAlignment="1">
      <alignment wrapText="1"/>
    </xf>
    <xf numFmtId="2" fontId="0" fillId="2" borderId="52" xfId="0" applyNumberFormat="1" applyFill="1" applyBorder="1" applyAlignment="1">
      <alignment horizontal="center" vertical="center"/>
    </xf>
    <xf numFmtId="9" fontId="3" fillId="2" borderId="0" xfId="0" applyNumberFormat="1" applyFont="1" applyFill="1" applyBorder="1" applyAlignment="1">
      <alignment horizontal="center" vertical="center"/>
    </xf>
    <xf numFmtId="0" fontId="101" fillId="35" borderId="52" xfId="0" applyFont="1" applyFill="1" applyBorder="1" applyAlignment="1">
      <alignment horizontal="center" wrapText="1"/>
    </xf>
    <xf numFmtId="0" fontId="101" fillId="35" borderId="24" xfId="0" applyFont="1" applyFill="1" applyBorder="1" applyAlignment="1">
      <alignment horizontal="center" wrapText="1"/>
    </xf>
    <xf numFmtId="9" fontId="101" fillId="35" borderId="24" xfId="0" applyNumberFormat="1" applyFont="1" applyFill="1" applyBorder="1" applyAlignment="1">
      <alignment horizontal="center" wrapText="1"/>
    </xf>
    <xf numFmtId="0" fontId="101" fillId="0" borderId="43" xfId="0" applyFont="1" applyBorder="1" applyAlignment="1">
      <alignment horizontal="center"/>
    </xf>
    <xf numFmtId="0" fontId="100" fillId="0" borderId="61" xfId="0" applyFont="1" applyBorder="1" applyAlignment="1">
      <alignment horizontal="justify" vertical="top" wrapText="1"/>
    </xf>
    <xf numFmtId="0" fontId="100" fillId="0" borderId="61" xfId="0" applyFont="1" applyBorder="1" applyAlignment="1">
      <alignment horizontal="left" wrapText="1"/>
    </xf>
    <xf numFmtId="9" fontId="101" fillId="0" borderId="61" xfId="0" applyNumberFormat="1" applyFont="1" applyBorder="1" applyAlignment="1">
      <alignment horizontal="center"/>
    </xf>
    <xf numFmtId="0" fontId="101" fillId="35" borderId="43" xfId="0" applyFont="1" applyFill="1" applyBorder="1" applyAlignment="1">
      <alignment horizontal="center" wrapText="1"/>
    </xf>
    <xf numFmtId="0" fontId="101" fillId="35" borderId="61" xfId="0" applyFont="1" applyFill="1" applyBorder="1" applyAlignment="1">
      <alignment horizontal="center" wrapText="1"/>
    </xf>
    <xf numFmtId="9" fontId="101" fillId="35" borderId="61" xfId="0" applyNumberFormat="1" applyFont="1" applyFill="1" applyBorder="1" applyAlignment="1">
      <alignment horizontal="center" wrapText="1"/>
    </xf>
    <xf numFmtId="0" fontId="117" fillId="15" borderId="52" xfId="1" applyFont="1" applyFill="1" applyBorder="1" applyAlignment="1">
      <alignment horizontal="left" wrapText="1"/>
    </xf>
    <xf numFmtId="0" fontId="118" fillId="15" borderId="52" xfId="1" applyFont="1" applyFill="1" applyBorder="1" applyAlignment="1">
      <alignment horizontal="center" wrapText="1"/>
    </xf>
    <xf numFmtId="9" fontId="118" fillId="15" borderId="52" xfId="1" applyNumberFormat="1" applyFont="1" applyFill="1" applyBorder="1" applyAlignment="1">
      <alignment horizontal="center" wrapText="1"/>
    </xf>
    <xf numFmtId="9" fontId="100" fillId="0" borderId="0" xfId="1" applyNumberFormat="1" applyFont="1" applyFill="1" applyBorder="1" applyAlignment="1">
      <alignment horizontal="center"/>
    </xf>
    <xf numFmtId="15" fontId="11" fillId="0" borderId="0" xfId="1" applyNumberFormat="1" applyFill="1" applyBorder="1" applyAlignment="1">
      <alignment horizontal="center" vertical="top" wrapText="1"/>
    </xf>
    <xf numFmtId="9" fontId="101" fillId="23" borderId="0" xfId="1" applyNumberFormat="1" applyFont="1" applyFill="1" applyBorder="1" applyAlignment="1">
      <alignment horizontal="center"/>
    </xf>
    <xf numFmtId="9" fontId="101" fillId="24" borderId="0" xfId="1" applyNumberFormat="1" applyFont="1" applyFill="1" applyBorder="1" applyAlignment="1">
      <alignment horizontal="center"/>
    </xf>
    <xf numFmtId="2" fontId="100" fillId="0" borderId="0" xfId="1" applyNumberFormat="1" applyFont="1" applyFill="1" applyBorder="1" applyAlignment="1">
      <alignment horizontal="center"/>
    </xf>
    <xf numFmtId="9" fontId="101" fillId="16" borderId="0" xfId="1" applyNumberFormat="1" applyFont="1" applyFill="1" applyBorder="1" applyAlignment="1">
      <alignment horizontal="center"/>
    </xf>
    <xf numFmtId="9" fontId="118" fillId="15" borderId="0" xfId="1" applyNumberFormat="1" applyFont="1" applyFill="1" applyBorder="1" applyAlignment="1">
      <alignment horizontal="center" wrapText="1"/>
    </xf>
    <xf numFmtId="9" fontId="101" fillId="25" borderId="0" xfId="1" applyNumberFormat="1" applyFont="1" applyFill="1" applyBorder="1" applyAlignment="1">
      <alignment horizontal="center" wrapText="1"/>
    </xf>
    <xf numFmtId="9" fontId="101" fillId="35" borderId="0" xfId="0" applyNumberFormat="1" applyFont="1" applyFill="1" applyBorder="1" applyAlignment="1">
      <alignment horizontal="center" wrapText="1"/>
    </xf>
    <xf numFmtId="9" fontId="101" fillId="0" borderId="0" xfId="0" applyNumberFormat="1" applyFont="1" applyBorder="1" applyAlignment="1">
      <alignment horizontal="center"/>
    </xf>
    <xf numFmtId="9" fontId="101" fillId="27" borderId="0" xfId="1" applyNumberFormat="1" applyFont="1" applyFill="1" applyBorder="1" applyAlignment="1">
      <alignment horizontal="center" wrapText="1"/>
    </xf>
    <xf numFmtId="167" fontId="100" fillId="0" borderId="0" xfId="1" applyNumberFormat="1" applyFont="1" applyFill="1" applyBorder="1" applyAlignment="1">
      <alignment horizontal="center"/>
    </xf>
    <xf numFmtId="0" fontId="100" fillId="0" borderId="0" xfId="1" applyFont="1" applyFill="1" applyBorder="1" applyAlignment="1">
      <alignment horizontal="center" vertical="center" wrapText="1"/>
    </xf>
    <xf numFmtId="0" fontId="64" fillId="0" borderId="0" xfId="1" applyNumberFormat="1" applyFont="1" applyFill="1" applyBorder="1" applyAlignment="1">
      <alignment horizontal="center"/>
    </xf>
    <xf numFmtId="10" fontId="64" fillId="0" borderId="0" xfId="1" applyNumberFormat="1" applyFont="1" applyFill="1" applyBorder="1" applyAlignment="1">
      <alignment horizontal="center" vertical="center"/>
    </xf>
    <xf numFmtId="0" fontId="104" fillId="0" borderId="0" xfId="1" applyFont="1" applyFill="1" applyBorder="1" applyAlignment="1">
      <alignment horizontal="center" vertical="center"/>
    </xf>
    <xf numFmtId="9" fontId="100" fillId="0" borderId="0" xfId="8" applyFont="1" applyFill="1" applyBorder="1" applyAlignment="1">
      <alignment horizontal="center" vertical="center"/>
    </xf>
    <xf numFmtId="0" fontId="99" fillId="2" borderId="0" xfId="0" applyFont="1" applyFill="1"/>
    <xf numFmtId="0" fontId="70" fillId="2" borderId="0" xfId="0" applyFont="1" applyFill="1" applyBorder="1" applyAlignment="1">
      <alignment horizontal="center" vertical="center"/>
    </xf>
    <xf numFmtId="0" fontId="99" fillId="2" borderId="0" xfId="0" applyFont="1" applyFill="1" applyBorder="1"/>
    <xf numFmtId="0" fontId="70" fillId="2" borderId="0" xfId="0" applyFont="1" applyFill="1" applyBorder="1" applyAlignment="1">
      <alignment horizontal="center" vertical="center" wrapText="1"/>
    </xf>
    <xf numFmtId="167" fontId="99" fillId="2" borderId="0" xfId="0" applyNumberFormat="1" applyFont="1" applyFill="1" applyBorder="1" applyAlignment="1">
      <alignment horizontal="center" vertical="center"/>
    </xf>
    <xf numFmtId="2" fontId="99" fillId="2" borderId="0" xfId="0" applyNumberFormat="1" applyFont="1" applyFill="1" applyBorder="1" applyAlignment="1">
      <alignment horizontal="center" vertical="center"/>
    </xf>
    <xf numFmtId="9" fontId="99" fillId="2" borderId="0" xfId="0" applyNumberFormat="1" applyFont="1" applyFill="1" applyBorder="1" applyAlignment="1">
      <alignment horizontal="center" vertical="center"/>
    </xf>
    <xf numFmtId="0" fontId="99" fillId="2" borderId="0" xfId="0" applyFont="1" applyFill="1" applyBorder="1" applyAlignment="1">
      <alignment horizontal="center"/>
    </xf>
    <xf numFmtId="9" fontId="99" fillId="2" borderId="0" xfId="0" applyNumberFormat="1" applyFont="1" applyFill="1" applyBorder="1" applyAlignment="1">
      <alignment horizontal="center"/>
    </xf>
    <xf numFmtId="0" fontId="101" fillId="24" borderId="52" xfId="1" applyFont="1" applyFill="1" applyBorder="1" applyAlignment="1">
      <alignment horizontal="left" wrapText="1"/>
    </xf>
    <xf numFmtId="0" fontId="101" fillId="23" borderId="52" xfId="1" applyFont="1" applyFill="1" applyBorder="1" applyAlignment="1">
      <alignment horizontal="left" wrapText="1"/>
    </xf>
    <xf numFmtId="0" fontId="113" fillId="0" borderId="6" xfId="1" applyFont="1" applyFill="1" applyBorder="1" applyAlignment="1">
      <alignment horizontal="center" vertical="center" wrapText="1"/>
    </xf>
    <xf numFmtId="10" fontId="64" fillId="0" borderId="8" xfId="1" applyNumberFormat="1" applyFont="1" applyFill="1" applyBorder="1" applyAlignment="1">
      <alignment horizontal="center" vertical="center"/>
    </xf>
    <xf numFmtId="0" fontId="120" fillId="0" borderId="25" xfId="1" applyFont="1" applyFill="1" applyBorder="1" applyAlignment="1">
      <alignment horizontal="center"/>
    </xf>
    <xf numFmtId="10" fontId="121" fillId="0" borderId="27" xfId="1" applyNumberFormat="1" applyFont="1" applyFill="1" applyBorder="1" applyAlignment="1">
      <alignment horizontal="center" vertical="center"/>
    </xf>
    <xf numFmtId="0" fontId="120" fillId="0" borderId="28" xfId="1" applyFont="1" applyFill="1" applyBorder="1" applyAlignment="1">
      <alignment horizontal="center"/>
    </xf>
    <xf numFmtId="10" fontId="120" fillId="0" borderId="29" xfId="1" applyNumberFormat="1" applyFont="1" applyFill="1" applyBorder="1" applyAlignment="1">
      <alignment horizontal="center" vertical="center"/>
    </xf>
    <xf numFmtId="0" fontId="95" fillId="13" borderId="10" xfId="0" applyFont="1" applyFill="1" applyBorder="1" applyAlignment="1">
      <alignment horizontal="center" vertical="center" wrapText="1"/>
    </xf>
    <xf numFmtId="0" fontId="95" fillId="13" borderId="10" xfId="0" applyFont="1" applyFill="1" applyBorder="1" applyAlignment="1">
      <alignment vertical="center" wrapText="1"/>
    </xf>
    <xf numFmtId="0" fontId="95" fillId="13" borderId="33" xfId="0" applyFont="1" applyFill="1" applyBorder="1" applyAlignment="1">
      <alignment horizontal="center" vertical="center" wrapText="1"/>
    </xf>
    <xf numFmtId="0" fontId="95" fillId="13" borderId="35" xfId="0" applyFont="1" applyFill="1" applyBorder="1" applyAlignment="1">
      <alignment horizontal="center" vertical="center" wrapText="1"/>
    </xf>
    <xf numFmtId="0" fontId="95" fillId="13" borderId="34" xfId="0" applyFont="1" applyFill="1" applyBorder="1" applyAlignment="1">
      <alignment horizontal="center" vertical="center" wrapText="1"/>
    </xf>
    <xf numFmtId="0" fontId="95" fillId="13" borderId="13" xfId="1" applyFont="1" applyFill="1" applyBorder="1" applyAlignment="1">
      <alignment vertical="center" wrapText="1"/>
    </xf>
    <xf numFmtId="0" fontId="13" fillId="4" borderId="0" xfId="1" applyFont="1" applyFill="1" applyBorder="1" applyAlignment="1">
      <alignment horizontal="center" vertical="center" wrapText="1"/>
    </xf>
    <xf numFmtId="0" fontId="24" fillId="4" borderId="0" xfId="0" applyFont="1" applyFill="1" applyBorder="1" applyAlignment="1">
      <alignment horizontal="center"/>
    </xf>
    <xf numFmtId="0" fontId="3" fillId="0" borderId="0" xfId="0" applyFont="1"/>
    <xf numFmtId="0" fontId="100" fillId="5" borderId="52" xfId="1" applyNumberFormat="1" applyFont="1" applyFill="1" applyBorder="1" applyAlignment="1">
      <alignment horizontal="center"/>
    </xf>
    <xf numFmtId="0" fontId="100" fillId="5" borderId="52" xfId="1" applyFont="1" applyFill="1" applyBorder="1" applyAlignment="1">
      <alignment horizontal="center" vertical="center"/>
    </xf>
    <xf numFmtId="0" fontId="0" fillId="6" borderId="58" xfId="0" applyFill="1" applyBorder="1" applyAlignment="1">
      <alignment horizontal="center" vertical="center"/>
    </xf>
    <xf numFmtId="0" fontId="59" fillId="12" borderId="4"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40" fillId="12" borderId="2" xfId="0" applyFont="1" applyFill="1" applyBorder="1" applyAlignment="1">
      <alignment horizontal="center" vertical="center" wrapText="1"/>
    </xf>
    <xf numFmtId="0" fontId="40" fillId="12" borderId="3" xfId="0" applyFont="1" applyFill="1" applyBorder="1" applyAlignment="1">
      <alignment horizontal="center" vertical="center" wrapText="1"/>
    </xf>
    <xf numFmtId="0" fontId="40" fillId="12" borderId="4" xfId="0" applyFont="1" applyFill="1" applyBorder="1" applyAlignment="1">
      <alignment horizontal="center" vertical="center" wrapText="1"/>
    </xf>
    <xf numFmtId="0" fontId="40" fillId="12" borderId="0" xfId="0" applyFont="1" applyFill="1" applyBorder="1" applyAlignment="1">
      <alignment horizontal="center" vertical="center" wrapText="1"/>
    </xf>
    <xf numFmtId="0" fontId="40" fillId="12" borderId="5"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41" fillId="13" borderId="0" xfId="0" applyFont="1" applyFill="1" applyBorder="1" applyAlignment="1">
      <alignment horizontal="center" vertical="center" wrapText="1"/>
    </xf>
    <xf numFmtId="0" fontId="41" fillId="13" borderId="5" xfId="0" applyFont="1" applyFill="1" applyBorder="1" applyAlignment="1">
      <alignment horizontal="center" vertical="center" wrapText="1"/>
    </xf>
    <xf numFmtId="0" fontId="45" fillId="4" borderId="0" xfId="0" applyFont="1" applyFill="1" applyBorder="1" applyAlignment="1">
      <alignment horizontal="center" vertical="center"/>
    </xf>
    <xf numFmtId="0" fontId="45" fillId="4" borderId="5" xfId="0" applyFont="1" applyFill="1" applyBorder="1" applyAlignment="1">
      <alignment horizontal="center" vertical="center"/>
    </xf>
    <xf numFmtId="0" fontId="43" fillId="4" borderId="0" xfId="0" applyFont="1" applyFill="1" applyBorder="1" applyAlignment="1">
      <alignment horizontal="center" vertical="center" wrapText="1"/>
    </xf>
    <xf numFmtId="0" fontId="24" fillId="4" borderId="0"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41" fillId="12" borderId="4" xfId="0" applyFont="1" applyFill="1" applyBorder="1" applyAlignment="1">
      <alignment horizontal="center" vertical="center" wrapText="1"/>
    </xf>
    <xf numFmtId="0" fontId="41" fillId="12" borderId="0" xfId="0" applyFont="1" applyFill="1" applyBorder="1" applyAlignment="1">
      <alignment horizontal="center" vertical="center" wrapText="1"/>
    </xf>
    <xf numFmtId="0" fontId="41" fillId="12"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24" fillId="4" borderId="0" xfId="0" applyFont="1" applyFill="1" applyBorder="1" applyAlignment="1">
      <alignment horizontal="center"/>
    </xf>
    <xf numFmtId="0" fontId="24" fillId="2" borderId="15" xfId="0" applyNumberFormat="1" applyFont="1" applyFill="1" applyBorder="1" applyAlignment="1">
      <alignment horizontal="center" vertical="center"/>
    </xf>
    <xf numFmtId="0" fontId="24" fillId="2" borderId="13" xfId="0" applyNumberFormat="1" applyFont="1" applyFill="1" applyBorder="1" applyAlignment="1">
      <alignment horizontal="center" vertical="center"/>
    </xf>
    <xf numFmtId="0" fontId="13" fillId="4" borderId="0" xfId="0" applyFont="1" applyFill="1" applyBorder="1" applyAlignment="1">
      <alignment horizontal="left" vertical="center" wrapText="1"/>
    </xf>
    <xf numFmtId="0" fontId="24" fillId="4" borderId="7" xfId="0" applyFont="1" applyFill="1" applyBorder="1" applyAlignment="1">
      <alignment horizontal="center" vertical="center"/>
    </xf>
    <xf numFmtId="0" fontId="24" fillId="2" borderId="15" xfId="0" applyNumberFormat="1" applyFont="1" applyFill="1" applyBorder="1" applyAlignment="1">
      <alignment horizontal="center"/>
    </xf>
    <xf numFmtId="0" fontId="24" fillId="2" borderId="13" xfId="0" applyNumberFormat="1" applyFont="1" applyFill="1" applyBorder="1" applyAlignment="1">
      <alignment horizontal="center"/>
    </xf>
    <xf numFmtId="14" fontId="24" fillId="2" borderId="15" xfId="0" applyNumberFormat="1" applyFont="1" applyFill="1" applyBorder="1" applyAlignment="1">
      <alignment horizontal="center" vertical="center"/>
    </xf>
    <xf numFmtId="14" fontId="24" fillId="2" borderId="13" xfId="0" applyNumberFormat="1" applyFont="1" applyFill="1" applyBorder="1" applyAlignment="1">
      <alignment horizontal="center" vertical="center"/>
    </xf>
    <xf numFmtId="0" fontId="24" fillId="2" borderId="15" xfId="0" applyFont="1" applyFill="1" applyBorder="1" applyAlignment="1">
      <alignment horizontal="center" vertical="center"/>
    </xf>
    <xf numFmtId="0" fontId="24" fillId="2" borderId="13" xfId="0" applyFont="1" applyFill="1" applyBorder="1" applyAlignment="1">
      <alignment horizontal="center" vertical="center"/>
    </xf>
    <xf numFmtId="0" fontId="44" fillId="4" borderId="7" xfId="0" applyFont="1" applyFill="1" applyBorder="1" applyAlignment="1">
      <alignment horizontal="center" vertical="center" wrapText="1"/>
    </xf>
    <xf numFmtId="0" fontId="24" fillId="2" borderId="11" xfId="0" applyFont="1" applyFill="1" applyBorder="1" applyAlignment="1">
      <alignment horizontal="center" vertical="center"/>
    </xf>
    <xf numFmtId="0" fontId="93" fillId="2" borderId="15" xfId="6" applyFill="1" applyBorder="1" applyAlignment="1">
      <alignment horizontal="center" vertical="center"/>
    </xf>
    <xf numFmtId="1" fontId="9" fillId="5" borderId="15" xfId="0" applyNumberFormat="1" applyFont="1" applyFill="1" applyBorder="1" applyAlignment="1">
      <alignment horizontal="center" vertical="center"/>
    </xf>
    <xf numFmtId="1" fontId="9" fillId="5" borderId="13" xfId="0" applyNumberFormat="1" applyFont="1" applyFill="1" applyBorder="1" applyAlignment="1">
      <alignment horizontal="center" vertical="center"/>
    </xf>
    <xf numFmtId="0" fontId="7" fillId="5" borderId="15" xfId="0" applyFont="1" applyFill="1" applyBorder="1" applyAlignment="1">
      <alignment horizontal="center" vertical="center"/>
    </xf>
    <xf numFmtId="0" fontId="7" fillId="5" borderId="13" xfId="0" applyFont="1" applyFill="1" applyBorder="1" applyAlignment="1">
      <alignment horizontal="center" vertical="center"/>
    </xf>
    <xf numFmtId="1" fontId="8" fillId="2" borderId="15" xfId="0" applyNumberFormat="1" applyFont="1" applyFill="1" applyBorder="1" applyAlignment="1">
      <alignment horizontal="center" vertical="center"/>
    </xf>
    <xf numFmtId="1" fontId="8" fillId="2" borderId="13" xfId="0" applyNumberFormat="1" applyFont="1" applyFill="1" applyBorder="1" applyAlignment="1">
      <alignment horizontal="center" vertical="center"/>
    </xf>
    <xf numFmtId="0" fontId="7"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51" fillId="4" borderId="15" xfId="0" applyFont="1" applyFill="1" applyBorder="1" applyAlignment="1">
      <alignment horizontal="center" vertical="center" wrapText="1"/>
    </xf>
    <xf numFmtId="0" fontId="51" fillId="4" borderId="11" xfId="0" applyFont="1" applyFill="1" applyBorder="1" applyAlignment="1">
      <alignment horizontal="center" vertical="center" wrapText="1"/>
    </xf>
    <xf numFmtId="0" fontId="51" fillId="4" borderId="13" xfId="0" applyFont="1" applyFill="1" applyBorder="1" applyAlignment="1">
      <alignment horizontal="center" vertical="center" wrapText="1"/>
    </xf>
    <xf numFmtId="0" fontId="24" fillId="2" borderId="15" xfId="0" applyFont="1" applyFill="1" applyBorder="1" applyAlignment="1">
      <alignment horizontal="left" vertical="center"/>
    </xf>
    <xf numFmtId="0" fontId="24" fillId="2" borderId="11"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5"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3" xfId="0" applyFont="1" applyFill="1" applyBorder="1" applyAlignment="1">
      <alignment horizontal="center" vertical="center" wrapText="1"/>
    </xf>
    <xf numFmtId="44" fontId="24" fillId="2" borderId="15" xfId="2" applyFont="1" applyFill="1" applyBorder="1" applyAlignment="1">
      <alignment horizontal="center" vertical="center"/>
    </xf>
    <xf numFmtId="44" fontId="24" fillId="2" borderId="11" xfId="2" applyFont="1" applyFill="1" applyBorder="1" applyAlignment="1">
      <alignment horizontal="center" vertical="center"/>
    </xf>
    <xf numFmtId="44" fontId="24" fillId="2" borderId="13" xfId="2" applyFont="1" applyFill="1" applyBorder="1" applyAlignment="1">
      <alignment horizontal="center" vertical="center"/>
    </xf>
    <xf numFmtId="49" fontId="43" fillId="2" borderId="15" xfId="0" applyNumberFormat="1" applyFont="1" applyFill="1" applyBorder="1" applyAlignment="1">
      <alignment horizontal="center" vertical="center"/>
    </xf>
    <xf numFmtId="49" fontId="43" fillId="2" borderId="11" xfId="0" applyNumberFormat="1" applyFont="1" applyFill="1" applyBorder="1" applyAlignment="1">
      <alignment horizontal="center" vertical="center"/>
    </xf>
    <xf numFmtId="49" fontId="43" fillId="2" borderId="13" xfId="0" applyNumberFormat="1" applyFont="1" applyFill="1" applyBorder="1" applyAlignment="1">
      <alignment horizontal="center" vertical="center"/>
    </xf>
    <xf numFmtId="49" fontId="43" fillId="2" borderId="15" xfId="0" applyNumberFormat="1" applyFont="1" applyFill="1" applyBorder="1" applyAlignment="1">
      <alignment horizontal="left" vertical="center"/>
    </xf>
    <xf numFmtId="49" fontId="43" fillId="2" borderId="11" xfId="0" applyNumberFormat="1" applyFont="1" applyFill="1" applyBorder="1" applyAlignment="1">
      <alignment horizontal="left" vertical="center"/>
    </xf>
    <xf numFmtId="49" fontId="43" fillId="2" borderId="13" xfId="0" applyNumberFormat="1" applyFont="1" applyFill="1" applyBorder="1" applyAlignment="1">
      <alignment horizontal="left" vertical="center"/>
    </xf>
    <xf numFmtId="49" fontId="24" fillId="2" borderId="15" xfId="0" applyNumberFormat="1" applyFont="1" applyFill="1" applyBorder="1" applyAlignment="1">
      <alignment horizontal="left" vertical="center"/>
    </xf>
    <xf numFmtId="49" fontId="24" fillId="2" borderId="11" xfId="0" applyNumberFormat="1" applyFont="1" applyFill="1" applyBorder="1" applyAlignment="1">
      <alignment horizontal="left" vertical="center"/>
    </xf>
    <xf numFmtId="49" fontId="24" fillId="2" borderId="13" xfId="0" applyNumberFormat="1" applyFont="1" applyFill="1" applyBorder="1" applyAlignment="1">
      <alignment horizontal="left" vertical="center"/>
    </xf>
    <xf numFmtId="0" fontId="41" fillId="13" borderId="6" xfId="0" applyFont="1" applyFill="1" applyBorder="1" applyAlignment="1">
      <alignment horizontal="center" vertical="center" wrapText="1"/>
    </xf>
    <xf numFmtId="0" fontId="41" fillId="13" borderId="7" xfId="0" applyFont="1" applyFill="1" applyBorder="1" applyAlignment="1">
      <alignment horizontal="center" vertical="center" wrapText="1"/>
    </xf>
    <xf numFmtId="0" fontId="41" fillId="13" borderId="8" xfId="0" applyFont="1" applyFill="1" applyBorder="1" applyAlignment="1">
      <alignment horizontal="center" vertical="center" wrapText="1"/>
    </xf>
    <xf numFmtId="0" fontId="48" fillId="2" borderId="15" xfId="0" applyFont="1" applyFill="1" applyBorder="1" applyAlignment="1">
      <alignment horizontal="left" vertical="center"/>
    </xf>
    <xf numFmtId="0" fontId="48" fillId="2" borderId="11" xfId="0" applyFont="1" applyFill="1" applyBorder="1" applyAlignment="1">
      <alignment horizontal="left" vertical="center"/>
    </xf>
    <xf numFmtId="0" fontId="48" fillId="2" borderId="13" xfId="0" applyFont="1" applyFill="1" applyBorder="1" applyAlignment="1">
      <alignment horizontal="left" vertical="center"/>
    </xf>
    <xf numFmtId="0" fontId="7" fillId="0" borderId="18" xfId="0" applyFont="1" applyBorder="1" applyAlignment="1">
      <alignment horizontal="center" vertical="center" wrapText="1"/>
    </xf>
    <xf numFmtId="0" fontId="13" fillId="4" borderId="0" xfId="0" applyFont="1" applyFill="1" applyBorder="1" applyAlignment="1">
      <alignment horizontal="left" vertical="center"/>
    </xf>
    <xf numFmtId="0" fontId="126" fillId="4" borderId="7" xfId="0" applyFont="1" applyFill="1" applyBorder="1" applyAlignment="1">
      <alignment horizontal="center" vertical="center"/>
    </xf>
    <xf numFmtId="0" fontId="44" fillId="4" borderId="7" xfId="0" applyFont="1" applyFill="1" applyBorder="1" applyAlignment="1">
      <alignment horizontal="center" vertical="center"/>
    </xf>
    <xf numFmtId="0" fontId="36" fillId="2" borderId="15"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3" xfId="0" applyFont="1" applyFill="1" applyBorder="1" applyAlignment="1">
      <alignment horizontal="center" vertical="center" wrapText="1"/>
    </xf>
    <xf numFmtId="0" fontId="48" fillId="2" borderId="15" xfId="0" applyFont="1" applyFill="1" applyBorder="1" applyAlignment="1">
      <alignment horizontal="left" vertical="center" wrapText="1"/>
    </xf>
    <xf numFmtId="0" fontId="48" fillId="2" borderId="11" xfId="0" applyFont="1" applyFill="1" applyBorder="1" applyAlignment="1">
      <alignment horizontal="left" vertical="center" wrapText="1"/>
    </xf>
    <xf numFmtId="0" fontId="48" fillId="2" borderId="13" xfId="0" applyFont="1" applyFill="1" applyBorder="1" applyAlignment="1">
      <alignment horizontal="left" vertical="center" wrapText="1"/>
    </xf>
    <xf numFmtId="0" fontId="49" fillId="2" borderId="9" xfId="0" applyFont="1" applyFill="1" applyBorder="1" applyAlignment="1">
      <alignment horizontal="center" vertical="center" wrapText="1"/>
    </xf>
    <xf numFmtId="0" fontId="49" fillId="2" borderId="14" xfId="0" applyFont="1" applyFill="1" applyBorder="1" applyAlignment="1">
      <alignment horizontal="center" vertical="center" wrapText="1"/>
    </xf>
    <xf numFmtId="0" fontId="49" fillId="2" borderId="12"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50" fillId="2" borderId="13"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5" xfId="0" applyFont="1" applyFill="1" applyBorder="1" applyAlignment="1">
      <alignment horizontal="left" vertical="center" wrapText="1"/>
    </xf>
    <xf numFmtId="0" fontId="23" fillId="2" borderId="11" xfId="0" applyFont="1" applyFill="1" applyBorder="1" applyAlignment="1">
      <alignment horizontal="left" vertical="center" wrapText="1"/>
    </xf>
    <xf numFmtId="0" fontId="23" fillId="2" borderId="13" xfId="0" applyFont="1" applyFill="1" applyBorder="1" applyAlignment="1">
      <alignment horizontal="left" vertical="center" wrapText="1"/>
    </xf>
    <xf numFmtId="0" fontId="72" fillId="7" borderId="1" xfId="0" applyFont="1" applyFill="1" applyBorder="1" applyAlignment="1">
      <alignment horizontal="left" vertical="center" wrapText="1"/>
    </xf>
    <xf numFmtId="0" fontId="72" fillId="7" borderId="2" xfId="0" applyFont="1" applyFill="1" applyBorder="1" applyAlignment="1">
      <alignment horizontal="left" vertical="center" wrapText="1"/>
    </xf>
    <xf numFmtId="0" fontId="23" fillId="2" borderId="11" xfId="0" applyFont="1" applyFill="1" applyBorder="1" applyAlignment="1">
      <alignment horizontal="center" vertical="center" wrapText="1"/>
    </xf>
    <xf numFmtId="0" fontId="51" fillId="4" borderId="0" xfId="0" applyFont="1" applyFill="1" applyBorder="1" applyAlignment="1">
      <alignment horizontal="left" vertical="center" wrapText="1"/>
    </xf>
    <xf numFmtId="0" fontId="51" fillId="4" borderId="5" xfId="0" applyFont="1" applyFill="1" applyBorder="1" applyAlignment="1">
      <alignment horizontal="left" vertical="center" wrapText="1"/>
    </xf>
    <xf numFmtId="0" fontId="45" fillId="4" borderId="4" xfId="0" applyFont="1" applyFill="1" applyBorder="1" applyAlignment="1">
      <alignment horizontal="left" vertical="center" wrapText="1"/>
    </xf>
    <xf numFmtId="0" fontId="45" fillId="4" borderId="0" xfId="0" applyFont="1" applyFill="1" applyBorder="1" applyAlignment="1">
      <alignment horizontal="left" vertical="center" wrapText="1"/>
    </xf>
    <xf numFmtId="0" fontId="44" fillId="2" borderId="21" xfId="0" applyFont="1" applyFill="1" applyBorder="1" applyAlignment="1">
      <alignment horizontal="center" vertical="center" wrapText="1"/>
    </xf>
    <xf numFmtId="0" fontId="44" fillId="2" borderId="38" xfId="0"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8" fillId="2" borderId="15" xfId="0" applyFont="1" applyFill="1" applyBorder="1" applyAlignment="1">
      <alignment horizontal="center" vertical="center" wrapText="1"/>
    </xf>
    <xf numFmtId="0" fontId="0" fillId="0" borderId="11" xfId="0" applyBorder="1" applyAlignment="1">
      <alignment vertical="center"/>
    </xf>
    <xf numFmtId="0" fontId="0" fillId="0" borderId="13" xfId="0" applyBorder="1" applyAlignment="1">
      <alignment vertical="center"/>
    </xf>
    <xf numFmtId="0" fontId="48" fillId="2" borderId="11" xfId="0" applyFont="1" applyFill="1" applyBorder="1" applyAlignment="1">
      <alignment horizontal="center" vertical="center" wrapText="1"/>
    </xf>
    <xf numFmtId="0" fontId="48" fillId="2" borderId="13" xfId="0" applyFont="1" applyFill="1" applyBorder="1" applyAlignment="1">
      <alignment horizontal="center" vertical="center" wrapText="1"/>
    </xf>
    <xf numFmtId="0" fontId="48" fillId="2" borderId="1"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48" fillId="2" borderId="3" xfId="0" applyFont="1" applyFill="1" applyBorder="1" applyAlignment="1">
      <alignment horizontal="left" vertical="center" wrapText="1"/>
    </xf>
    <xf numFmtId="0" fontId="48" fillId="2" borderId="6" xfId="0" applyFont="1" applyFill="1" applyBorder="1" applyAlignment="1">
      <alignment horizontal="left" vertical="center" wrapText="1"/>
    </xf>
    <xf numFmtId="0" fontId="48" fillId="2" borderId="7" xfId="0" applyFont="1" applyFill="1" applyBorder="1" applyAlignment="1">
      <alignment horizontal="left" vertical="center" wrapText="1"/>
    </xf>
    <xf numFmtId="0" fontId="48" fillId="2" borderId="8" xfId="0" applyFont="1" applyFill="1" applyBorder="1" applyAlignment="1">
      <alignment horizontal="left" vertical="center" wrapText="1"/>
    </xf>
    <xf numFmtId="0" fontId="53" fillId="8" borderId="15" xfId="0" applyFont="1" applyFill="1" applyBorder="1" applyAlignment="1">
      <alignment horizontal="left" vertical="top" wrapText="1"/>
    </xf>
    <xf numFmtId="0" fontId="53" fillId="8" borderId="11" xfId="0" applyFont="1" applyFill="1" applyBorder="1" applyAlignment="1">
      <alignment horizontal="left" vertical="top" wrapText="1"/>
    </xf>
    <xf numFmtId="0" fontId="53" fillId="8" borderId="44" xfId="0" applyFont="1" applyFill="1" applyBorder="1" applyAlignment="1">
      <alignment horizontal="left" vertical="top" wrapText="1"/>
    </xf>
    <xf numFmtId="0" fontId="56" fillId="4" borderId="15" xfId="0" applyFont="1" applyFill="1" applyBorder="1" applyAlignment="1">
      <alignment horizontal="center" vertical="center"/>
    </xf>
    <xf numFmtId="0" fontId="56" fillId="4" borderId="11" xfId="0" applyFont="1" applyFill="1" applyBorder="1" applyAlignment="1">
      <alignment horizontal="center" vertical="center"/>
    </xf>
    <xf numFmtId="0" fontId="56" fillId="4" borderId="13" xfId="0" applyFont="1" applyFill="1" applyBorder="1" applyAlignment="1">
      <alignment horizontal="center" vertical="center"/>
    </xf>
    <xf numFmtId="0" fontId="24" fillId="2" borderId="15"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48" fillId="2" borderId="15" xfId="0" applyFont="1" applyFill="1" applyBorder="1" applyAlignment="1">
      <alignment vertical="center" wrapText="1"/>
    </xf>
    <xf numFmtId="0" fontId="48" fillId="2" borderId="11" xfId="0" applyFont="1" applyFill="1" applyBorder="1" applyAlignment="1">
      <alignment vertical="center" wrapText="1"/>
    </xf>
    <xf numFmtId="0" fontId="48" fillId="2" borderId="13" xfId="0" applyFont="1" applyFill="1" applyBorder="1" applyAlignment="1">
      <alignment vertical="center" wrapText="1"/>
    </xf>
    <xf numFmtId="0" fontId="56" fillId="4" borderId="15"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48" fillId="2" borderId="15" xfId="0" applyFont="1" applyFill="1" applyBorder="1" applyAlignment="1">
      <alignment horizontal="left" vertical="top" wrapText="1"/>
    </xf>
    <xf numFmtId="0" fontId="48" fillId="2" borderId="11" xfId="0" applyFont="1" applyFill="1" applyBorder="1" applyAlignment="1">
      <alignment horizontal="left" vertical="top"/>
    </xf>
    <xf numFmtId="0" fontId="48" fillId="2" borderId="13" xfId="0" applyFont="1" applyFill="1" applyBorder="1" applyAlignment="1">
      <alignment horizontal="left" vertical="top"/>
    </xf>
    <xf numFmtId="0" fontId="36" fillId="4" borderId="7" xfId="0" applyFont="1" applyFill="1" applyBorder="1" applyAlignment="1">
      <alignment horizontal="center"/>
    </xf>
    <xf numFmtId="0" fontId="54" fillId="4" borderId="7" xfId="0" applyFont="1" applyFill="1" applyBorder="1" applyAlignment="1">
      <alignment horizontal="center"/>
    </xf>
    <xf numFmtId="0" fontId="48" fillId="2" borderId="11" xfId="0" applyFont="1" applyFill="1" applyBorder="1" applyAlignment="1">
      <alignment horizontal="left" vertical="top" wrapText="1"/>
    </xf>
    <xf numFmtId="0" fontId="48" fillId="2" borderId="13" xfId="0" applyFont="1" applyFill="1" applyBorder="1" applyAlignment="1">
      <alignment horizontal="left" vertical="top" wrapText="1"/>
    </xf>
    <xf numFmtId="0" fontId="41" fillId="12" borderId="6" xfId="1" applyFont="1" applyFill="1" applyBorder="1" applyAlignment="1">
      <alignment horizontal="center" vertical="center" wrapText="1"/>
    </xf>
    <xf numFmtId="0" fontId="41" fillId="12" borderId="7" xfId="1" applyFont="1" applyFill="1" applyBorder="1" applyAlignment="1">
      <alignment horizontal="center" vertical="center" wrapText="1"/>
    </xf>
    <xf numFmtId="0" fontId="41" fillId="12" borderId="8" xfId="1" applyFont="1" applyFill="1" applyBorder="1" applyAlignment="1">
      <alignment horizontal="center" vertical="center" wrapText="1"/>
    </xf>
    <xf numFmtId="0" fontId="16" fillId="16" borderId="4" xfId="1" applyFont="1" applyFill="1" applyBorder="1" applyAlignment="1">
      <alignment horizontal="left" vertical="center" wrapText="1"/>
    </xf>
    <xf numFmtId="0" fontId="16" fillId="16" borderId="0" xfId="1" applyFont="1" applyFill="1" applyBorder="1" applyAlignment="1">
      <alignment horizontal="left" vertical="center" wrapText="1"/>
    </xf>
    <xf numFmtId="0" fontId="60" fillId="12" borderId="0" xfId="1" applyFont="1" applyFill="1" applyBorder="1" applyAlignment="1">
      <alignment horizontal="center" vertical="center"/>
    </xf>
    <xf numFmtId="0" fontId="36" fillId="4" borderId="0" xfId="0" applyFont="1" applyFill="1" applyBorder="1" applyAlignment="1">
      <alignment horizontal="left" vertical="center"/>
    </xf>
    <xf numFmtId="0" fontId="24" fillId="2" borderId="15" xfId="0" applyFont="1" applyFill="1" applyBorder="1" applyAlignment="1">
      <alignment horizontal="center"/>
    </xf>
    <xf numFmtId="0" fontId="24" fillId="2" borderId="11" xfId="0" applyFont="1" applyFill="1" applyBorder="1" applyAlignment="1">
      <alignment horizontal="center"/>
    </xf>
    <xf numFmtId="0" fontId="24" fillId="2" borderId="13" xfId="0" applyFont="1" applyFill="1" applyBorder="1" applyAlignment="1">
      <alignment horizontal="center"/>
    </xf>
    <xf numFmtId="0" fontId="59" fillId="12" borderId="1" xfId="0" applyFont="1" applyFill="1" applyBorder="1" applyAlignment="1">
      <alignment horizontal="center" vertical="center" wrapText="1"/>
    </xf>
    <xf numFmtId="0" fontId="59" fillId="12" borderId="2" xfId="0" applyFont="1" applyFill="1" applyBorder="1" applyAlignment="1">
      <alignment horizontal="center" vertical="center" wrapText="1"/>
    </xf>
    <xf numFmtId="0" fontId="59" fillId="12" borderId="3" xfId="0" applyFont="1" applyFill="1" applyBorder="1" applyAlignment="1">
      <alignment horizontal="center" vertical="center" wrapText="1"/>
    </xf>
    <xf numFmtId="0" fontId="59" fillId="12" borderId="4" xfId="0" applyFont="1" applyFill="1" applyBorder="1" applyAlignment="1">
      <alignment horizontal="center" vertical="center" wrapText="1"/>
    </xf>
    <xf numFmtId="0" fontId="59" fillId="12" borderId="0" xfId="0" applyFont="1" applyFill="1" applyBorder="1" applyAlignment="1">
      <alignment horizontal="center" vertical="center" wrapText="1"/>
    </xf>
    <xf numFmtId="0" fontId="59" fillId="12" borderId="5" xfId="0" applyFont="1" applyFill="1" applyBorder="1" applyAlignment="1">
      <alignment horizontal="center" vertical="center" wrapText="1"/>
    </xf>
    <xf numFmtId="0" fontId="24" fillId="4" borderId="0"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3" fillId="2" borderId="16"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3" fillId="2" borderId="23" xfId="0" applyFont="1" applyFill="1" applyBorder="1" applyAlignment="1">
      <alignment horizontal="center" vertical="center" wrapText="1"/>
    </xf>
    <xf numFmtId="0" fontId="23" fillId="2" borderId="24" xfId="0" applyFont="1" applyFill="1" applyBorder="1" applyAlignment="1">
      <alignment horizontal="center" vertical="center" wrapText="1"/>
    </xf>
    <xf numFmtId="0" fontId="24" fillId="4" borderId="0" xfId="0" applyFont="1" applyFill="1" applyAlignment="1">
      <alignment horizontal="left" vertical="center" wrapText="1"/>
    </xf>
    <xf numFmtId="0" fontId="23" fillId="2" borderId="21"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36"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61" fillId="9" borderId="0" xfId="0" applyFont="1" applyFill="1" applyBorder="1" applyAlignment="1">
      <alignment horizontal="left" vertical="center" wrapText="1"/>
    </xf>
    <xf numFmtId="0" fontId="61" fillId="9" borderId="5" xfId="0" applyFont="1" applyFill="1" applyBorder="1" applyAlignment="1">
      <alignment horizontal="left" vertical="center" wrapText="1"/>
    </xf>
    <xf numFmtId="0" fontId="38" fillId="4" borderId="0" xfId="0" applyFont="1" applyFill="1" applyBorder="1" applyAlignment="1">
      <alignment horizontal="left" vertical="center" wrapText="1"/>
    </xf>
    <xf numFmtId="0" fontId="42" fillId="2" borderId="9"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42" fillId="2" borderId="12" xfId="0" applyFont="1" applyFill="1" applyBorder="1" applyAlignment="1">
      <alignment horizontal="center" vertical="center" wrapText="1"/>
    </xf>
    <xf numFmtId="0" fontId="74" fillId="13" borderId="4" xfId="0" applyFont="1" applyFill="1" applyBorder="1" applyAlignment="1">
      <alignment horizontal="center" vertical="center" wrapText="1"/>
    </xf>
    <xf numFmtId="0" fontId="74" fillId="13" borderId="0" xfId="0" applyFont="1" applyFill="1" applyBorder="1" applyAlignment="1">
      <alignment horizontal="center" vertical="center" wrapText="1"/>
    </xf>
    <xf numFmtId="0" fontId="74" fillId="13" borderId="5"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3" fillId="2" borderId="16" xfId="0" applyFont="1" applyFill="1" applyBorder="1" applyAlignment="1">
      <alignment horizontal="center" vertical="center"/>
    </xf>
    <xf numFmtId="0" fontId="23" fillId="2" borderId="24"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47" xfId="0" applyFont="1" applyFill="1" applyBorder="1" applyAlignment="1">
      <alignment horizontal="center" vertical="center" wrapText="1"/>
    </xf>
    <xf numFmtId="0" fontId="13" fillId="4" borderId="7" xfId="0" applyFont="1" applyFill="1" applyBorder="1" applyAlignment="1">
      <alignment horizontal="center"/>
    </xf>
    <xf numFmtId="0" fontId="75" fillId="13" borderId="0" xfId="0" applyFont="1" applyFill="1" applyBorder="1" applyAlignment="1">
      <alignment horizontal="center" vertical="center" wrapText="1"/>
    </xf>
    <xf numFmtId="0" fontId="75" fillId="13" borderId="5" xfId="0" applyFont="1" applyFill="1" applyBorder="1" applyAlignment="1">
      <alignment horizontal="center" vertical="center" wrapText="1"/>
    </xf>
    <xf numFmtId="0" fontId="75" fillId="13" borderId="4" xfId="0" applyFont="1" applyFill="1" applyBorder="1" applyAlignment="1">
      <alignment horizontal="center" vertical="center" wrapText="1"/>
    </xf>
    <xf numFmtId="0" fontId="38" fillId="4" borderId="2" xfId="0" applyFont="1" applyFill="1" applyBorder="1" applyAlignment="1">
      <alignment horizontal="left" vertical="center" wrapText="1"/>
    </xf>
    <xf numFmtId="0" fontId="24" fillId="4" borderId="0" xfId="0" applyFont="1" applyFill="1" applyBorder="1" applyAlignment="1">
      <alignment horizontal="center" vertical="center"/>
    </xf>
    <xf numFmtId="0" fontId="16" fillId="2" borderId="1"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8" xfId="1" applyFont="1" applyFill="1" applyBorder="1" applyAlignment="1">
      <alignment horizontal="center" vertical="center" wrapText="1"/>
    </xf>
    <xf numFmtId="0" fontId="23" fillId="2" borderId="19" xfId="1" applyFont="1" applyFill="1" applyBorder="1" applyAlignment="1">
      <alignment horizontal="left" vertical="center" wrapText="1"/>
    </xf>
    <xf numFmtId="0" fontId="23" fillId="2" borderId="24" xfId="1" applyFont="1" applyFill="1" applyBorder="1" applyAlignment="1">
      <alignment horizontal="left" vertical="center" wrapText="1"/>
    </xf>
    <xf numFmtId="0" fontId="23" fillId="2" borderId="21" xfId="1" applyFont="1" applyFill="1" applyBorder="1" applyAlignment="1">
      <alignment horizontal="left" vertical="center" wrapText="1"/>
    </xf>
    <xf numFmtId="0" fontId="23" fillId="2" borderId="31" xfId="1" applyFont="1" applyFill="1" applyBorder="1" applyAlignment="1">
      <alignment horizontal="left" vertical="center" wrapText="1"/>
    </xf>
    <xf numFmtId="0" fontId="23" fillId="2" borderId="28" xfId="1" applyFont="1" applyFill="1" applyBorder="1" applyAlignment="1">
      <alignment horizontal="left" vertical="center" wrapText="1"/>
    </xf>
    <xf numFmtId="0" fontId="23" fillId="2" borderId="52" xfId="1" applyFont="1" applyFill="1" applyBorder="1" applyAlignment="1">
      <alignment horizontal="left" vertical="center" wrapText="1"/>
    </xf>
    <xf numFmtId="0" fontId="23" fillId="2" borderId="30" xfId="1" applyFont="1" applyFill="1" applyBorder="1" applyAlignment="1">
      <alignment horizontal="left" vertical="center" wrapText="1"/>
    </xf>
    <xf numFmtId="0" fontId="23" fillId="2" borderId="53" xfId="1" applyFont="1" applyFill="1" applyBorder="1" applyAlignment="1">
      <alignment horizontal="left" vertical="center" wrapText="1"/>
    </xf>
    <xf numFmtId="0" fontId="36" fillId="4" borderId="0" xfId="1" applyFont="1" applyFill="1" applyBorder="1" applyAlignment="1">
      <alignment horizontal="left" vertical="center" wrapText="1"/>
    </xf>
    <xf numFmtId="0" fontId="36" fillId="4" borderId="5" xfId="1" applyFont="1" applyFill="1" applyBorder="1" applyAlignment="1">
      <alignment horizontal="left" vertical="center" wrapText="1"/>
    </xf>
    <xf numFmtId="0" fontId="23" fillId="2" borderId="17" xfId="1" applyFont="1" applyFill="1" applyBorder="1" applyAlignment="1">
      <alignment horizontal="left" vertical="center" wrapText="1"/>
    </xf>
    <xf numFmtId="0" fontId="23" fillId="2" borderId="47" xfId="1" applyFont="1" applyFill="1" applyBorder="1" applyAlignment="1">
      <alignment horizontal="left" vertical="center" wrapText="1"/>
    </xf>
    <xf numFmtId="0" fontId="63" fillId="2" borderId="19" xfId="1" applyFont="1" applyFill="1" applyBorder="1" applyAlignment="1">
      <alignment horizontal="left" vertical="center" wrapText="1"/>
    </xf>
    <xf numFmtId="0" fontId="63" fillId="2" borderId="24" xfId="1" applyFont="1" applyFill="1" applyBorder="1" applyAlignment="1">
      <alignment horizontal="left" vertical="center" wrapText="1"/>
    </xf>
    <xf numFmtId="0" fontId="63" fillId="0" borderId="15" xfId="1" applyFont="1" applyFill="1" applyBorder="1" applyAlignment="1">
      <alignment horizontal="center" vertical="center" wrapText="1"/>
    </xf>
    <xf numFmtId="0" fontId="63" fillId="0" borderId="11" xfId="1" applyFont="1" applyFill="1" applyBorder="1" applyAlignment="1">
      <alignment horizontal="center" vertical="center" wrapText="1"/>
    </xf>
    <xf numFmtId="0" fontId="63" fillId="0" borderId="13" xfId="1" applyFont="1" applyFill="1" applyBorder="1" applyAlignment="1">
      <alignment horizontal="center" vertical="center" wrapText="1"/>
    </xf>
    <xf numFmtId="49" fontId="63" fillId="0" borderId="15" xfId="1" applyNumberFormat="1" applyFont="1" applyFill="1" applyBorder="1" applyAlignment="1">
      <alignment horizontal="center" vertical="center" wrapText="1"/>
    </xf>
    <xf numFmtId="49" fontId="63" fillId="0" borderId="11" xfId="1" applyNumberFormat="1" applyFont="1" applyFill="1" applyBorder="1" applyAlignment="1">
      <alignment horizontal="center" vertical="center" wrapText="1"/>
    </xf>
    <xf numFmtId="49" fontId="63" fillId="0" borderId="13" xfId="1" applyNumberFormat="1" applyFont="1" applyFill="1" applyBorder="1" applyAlignment="1">
      <alignment horizontal="center" vertical="center" wrapText="1"/>
    </xf>
    <xf numFmtId="0" fontId="63" fillId="0" borderId="15" xfId="1" applyNumberFormat="1" applyFont="1" applyFill="1" applyBorder="1" applyAlignment="1">
      <alignment horizontal="center" vertical="center" wrapText="1"/>
    </xf>
    <xf numFmtId="0" fontId="63" fillId="0" borderId="11" xfId="1" applyNumberFormat="1" applyFont="1" applyFill="1" applyBorder="1" applyAlignment="1">
      <alignment horizontal="center" vertical="center" wrapText="1"/>
    </xf>
    <xf numFmtId="0" fontId="63" fillId="0" borderId="13" xfId="1" applyNumberFormat="1" applyFont="1" applyFill="1" applyBorder="1" applyAlignment="1">
      <alignment horizontal="center" vertical="center" wrapText="1"/>
    </xf>
    <xf numFmtId="0" fontId="64" fillId="4" borderId="17" xfId="1" applyFont="1" applyFill="1" applyBorder="1" applyAlignment="1">
      <alignment horizontal="center" vertical="center" wrapText="1"/>
    </xf>
    <xf numFmtId="0" fontId="64" fillId="4" borderId="18" xfId="1" applyFont="1" applyFill="1" applyBorder="1" applyAlignment="1">
      <alignment horizontal="center" vertical="center" wrapText="1"/>
    </xf>
    <xf numFmtId="0" fontId="64" fillId="4" borderId="19" xfId="1" applyFont="1" applyFill="1" applyBorder="1" applyAlignment="1">
      <alignment horizontal="center" vertical="center" wrapText="1"/>
    </xf>
    <xf numFmtId="0" fontId="64" fillId="4" borderId="20" xfId="1" applyFont="1" applyFill="1" applyBorder="1" applyAlignment="1">
      <alignment horizontal="center" vertical="center" wrapText="1"/>
    </xf>
    <xf numFmtId="0" fontId="64" fillId="4" borderId="28" xfId="1" applyFont="1" applyFill="1" applyBorder="1" applyAlignment="1">
      <alignment horizontal="center" vertical="center" wrapText="1"/>
    </xf>
    <xf numFmtId="0" fontId="64" fillId="4" borderId="29" xfId="1" applyFont="1" applyFill="1" applyBorder="1" applyAlignment="1">
      <alignment horizontal="center" vertical="center" wrapText="1"/>
    </xf>
    <xf numFmtId="0" fontId="64" fillId="4" borderId="30" xfId="1" applyFont="1" applyFill="1" applyBorder="1" applyAlignment="1">
      <alignment horizontal="center" vertical="center" wrapText="1"/>
    </xf>
    <xf numFmtId="0" fontId="64" fillId="4" borderId="32" xfId="1" applyFont="1" applyFill="1" applyBorder="1" applyAlignment="1">
      <alignment horizontal="center" vertical="center" wrapText="1"/>
    </xf>
    <xf numFmtId="0" fontId="13" fillId="4" borderId="0" xfId="1" applyFont="1" applyFill="1" applyBorder="1" applyAlignment="1">
      <alignment wrapText="1"/>
    </xf>
    <xf numFmtId="0" fontId="13" fillId="4" borderId="48" xfId="1" applyFont="1" applyFill="1" applyBorder="1" applyAlignment="1">
      <alignment wrapText="1"/>
    </xf>
    <xf numFmtId="0" fontId="13" fillId="4" borderId="5" xfId="1" applyFont="1" applyFill="1" applyBorder="1" applyAlignment="1">
      <alignment wrapText="1"/>
    </xf>
    <xf numFmtId="0" fontId="23" fillId="2" borderId="25" xfId="1" applyFont="1" applyFill="1" applyBorder="1" applyAlignment="1">
      <alignment horizontal="left" vertical="center" wrapText="1"/>
    </xf>
    <xf numFmtId="0" fontId="23" fillId="2" borderId="26" xfId="1" applyFont="1" applyFill="1" applyBorder="1" applyAlignment="1">
      <alignment horizontal="left" vertical="center" wrapText="1"/>
    </xf>
    <xf numFmtId="0" fontId="63" fillId="2" borderId="28" xfId="1" applyFont="1" applyFill="1" applyBorder="1" applyAlignment="1">
      <alignment horizontal="left" vertical="center" wrapText="1"/>
    </xf>
    <xf numFmtId="0" fontId="63" fillId="2" borderId="52" xfId="1" applyFont="1" applyFill="1" applyBorder="1" applyAlignment="1">
      <alignment horizontal="left" vertical="center" wrapText="1"/>
    </xf>
    <xf numFmtId="0" fontId="5" fillId="20" borderId="4" xfId="0" applyFont="1" applyFill="1" applyBorder="1" applyAlignment="1">
      <alignment horizontal="left" vertical="center" wrapText="1"/>
    </xf>
    <xf numFmtId="0" fontId="5" fillId="20" borderId="0" xfId="0" applyFont="1" applyFill="1" applyBorder="1" applyAlignment="1">
      <alignment horizontal="left" vertical="center" wrapText="1"/>
    </xf>
    <xf numFmtId="2" fontId="106" fillId="2" borderId="5" xfId="0" applyNumberFormat="1" applyFont="1" applyFill="1" applyBorder="1" applyAlignment="1">
      <alignment horizontal="center" vertical="center"/>
    </xf>
    <xf numFmtId="2" fontId="106" fillId="2" borderId="8" xfId="0" applyNumberFormat="1" applyFont="1" applyFill="1" applyBorder="1" applyAlignment="1">
      <alignment horizontal="center" vertical="center"/>
    </xf>
    <xf numFmtId="0" fontId="86" fillId="20" borderId="15" xfId="0" applyFont="1" applyFill="1" applyBorder="1" applyAlignment="1">
      <alignment horizontal="center" vertical="center"/>
    </xf>
    <xf numFmtId="0" fontId="86" fillId="20" borderId="11" xfId="0" applyFont="1" applyFill="1" applyBorder="1" applyAlignment="1">
      <alignment horizontal="center" vertical="center"/>
    </xf>
    <xf numFmtId="0" fontId="86" fillId="20" borderId="13" xfId="0" applyFont="1" applyFill="1" applyBorder="1" applyAlignment="1">
      <alignment horizontal="center" vertical="center"/>
    </xf>
    <xf numFmtId="0" fontId="71" fillId="2" borderId="2" xfId="0" applyFont="1" applyFill="1" applyBorder="1" applyAlignment="1">
      <alignment horizontal="center" vertical="center"/>
    </xf>
    <xf numFmtId="0" fontId="80" fillId="20" borderId="4" xfId="0" applyFont="1" applyFill="1" applyBorder="1" applyAlignment="1">
      <alignment horizontal="left" vertical="center" wrapText="1"/>
    </xf>
    <xf numFmtId="0" fontId="80" fillId="20" borderId="0" xfId="0" applyFont="1" applyFill="1" applyBorder="1" applyAlignment="1">
      <alignment horizontal="left" vertical="center" wrapText="1"/>
    </xf>
    <xf numFmtId="0" fontId="80" fillId="20" borderId="5" xfId="0" applyFont="1" applyFill="1" applyBorder="1" applyAlignment="1">
      <alignment horizontal="left" vertical="center" wrapText="1"/>
    </xf>
    <xf numFmtId="0" fontId="70" fillId="3" borderId="0" xfId="0" applyFont="1" applyFill="1" applyAlignment="1">
      <alignment horizontal="center" vertical="center"/>
    </xf>
    <xf numFmtId="0" fontId="70" fillId="3" borderId="58" xfId="0" applyFont="1" applyFill="1" applyBorder="1" applyAlignment="1">
      <alignment horizontal="center" vertical="center"/>
    </xf>
    <xf numFmtId="2" fontId="105" fillId="0" borderId="5" xfId="0" applyNumberFormat="1" applyFont="1" applyFill="1" applyBorder="1" applyAlignment="1">
      <alignment horizontal="center" vertical="center"/>
    </xf>
    <xf numFmtId="0" fontId="70" fillId="2" borderId="0" xfId="0" applyFont="1" applyFill="1" applyBorder="1" applyAlignment="1">
      <alignment horizontal="center" vertical="center"/>
    </xf>
    <xf numFmtId="2" fontId="2" fillId="0" borderId="5" xfId="0" applyNumberFormat="1" applyFont="1" applyFill="1" applyBorder="1" applyAlignment="1">
      <alignment horizontal="center" vertical="center"/>
    </xf>
    <xf numFmtId="0" fontId="6" fillId="4" borderId="48" xfId="0" applyFont="1" applyFill="1" applyBorder="1" applyAlignment="1">
      <alignment horizontal="center"/>
    </xf>
    <xf numFmtId="0" fontId="119" fillId="13" borderId="7" xfId="1" applyFont="1" applyFill="1" applyBorder="1" applyAlignment="1">
      <alignment horizontal="center" vertical="center"/>
    </xf>
    <xf numFmtId="0" fontId="101" fillId="0" borderId="52" xfId="1" applyFont="1" applyFill="1" applyBorder="1" applyAlignment="1">
      <alignment horizontal="center"/>
    </xf>
    <xf numFmtId="0" fontId="101" fillId="0" borderId="16" xfId="0" applyFont="1" applyBorder="1" applyAlignment="1">
      <alignment horizontal="center"/>
    </xf>
    <xf numFmtId="0" fontId="101" fillId="0" borderId="23" xfId="0" applyFont="1" applyBorder="1" applyAlignment="1">
      <alignment horizontal="center"/>
    </xf>
    <xf numFmtId="0" fontId="101" fillId="0" borderId="24" xfId="0" applyFont="1" applyBorder="1" applyAlignment="1">
      <alignment horizontal="center"/>
    </xf>
    <xf numFmtId="0" fontId="100" fillId="0" borderId="1" xfId="1" applyFont="1" applyFill="1" applyBorder="1" applyAlignment="1">
      <alignment horizontal="center" vertical="center" wrapText="1"/>
    </xf>
    <xf numFmtId="0" fontId="100" fillId="0" borderId="2" xfId="1" applyFont="1" applyFill="1" applyBorder="1" applyAlignment="1">
      <alignment horizontal="center" vertical="center" wrapText="1"/>
    </xf>
    <xf numFmtId="0" fontId="100" fillId="0" borderId="3" xfId="1" applyFont="1" applyFill="1" applyBorder="1" applyAlignment="1">
      <alignment horizontal="center" vertical="center" wrapText="1"/>
    </xf>
    <xf numFmtId="0" fontId="100" fillId="0" borderId="4" xfId="1" applyFont="1" applyFill="1" applyBorder="1" applyAlignment="1">
      <alignment horizontal="center" vertical="center" wrapText="1"/>
    </xf>
    <xf numFmtId="0" fontId="100" fillId="0" borderId="0" xfId="1" applyFont="1" applyFill="1" applyBorder="1" applyAlignment="1">
      <alignment horizontal="center" vertical="center" wrapText="1"/>
    </xf>
    <xf numFmtId="0" fontId="100" fillId="0" borderId="5" xfId="1" applyFont="1" applyFill="1" applyBorder="1" applyAlignment="1">
      <alignment horizontal="center" vertical="center" wrapText="1"/>
    </xf>
    <xf numFmtId="0" fontId="100" fillId="0" borderId="6" xfId="1" applyFont="1" applyFill="1" applyBorder="1" applyAlignment="1">
      <alignment horizontal="center" vertical="center" wrapText="1"/>
    </xf>
    <xf numFmtId="0" fontId="100" fillId="0" borderId="7" xfId="1" applyFont="1" applyFill="1" applyBorder="1" applyAlignment="1">
      <alignment horizontal="center" vertical="center" wrapText="1"/>
    </xf>
    <xf numFmtId="0" fontId="100" fillId="0" borderId="8" xfId="1" applyFont="1" applyFill="1" applyBorder="1" applyAlignment="1">
      <alignment horizontal="center" vertical="center" wrapText="1"/>
    </xf>
    <xf numFmtId="0" fontId="122" fillId="13" borderId="58" xfId="1" applyFont="1" applyFill="1" applyBorder="1" applyAlignment="1">
      <alignment horizontal="center" vertical="center" wrapText="1"/>
    </xf>
    <xf numFmtId="0" fontId="113" fillId="17" borderId="0" xfId="1" applyFont="1" applyFill="1" applyBorder="1" applyAlignment="1">
      <alignment horizontal="center" vertical="center" wrapText="1"/>
    </xf>
    <xf numFmtId="15" fontId="11" fillId="0" borderId="52" xfId="1" applyNumberFormat="1" applyFill="1" applyBorder="1" applyAlignment="1">
      <alignment horizontal="center" vertical="top" wrapText="1"/>
    </xf>
    <xf numFmtId="0" fontId="101" fillId="0" borderId="52" xfId="1" applyFont="1" applyFill="1" applyBorder="1" applyAlignment="1">
      <alignment horizontal="center" wrapText="1"/>
    </xf>
    <xf numFmtId="0" fontId="11" fillId="0" borderId="52" xfId="1" applyFill="1" applyBorder="1" applyAlignment="1">
      <alignment horizontal="center" vertical="top" wrapText="1"/>
    </xf>
    <xf numFmtId="0" fontId="2" fillId="16" borderId="0" xfId="0" applyFont="1" applyFill="1" applyAlignment="1">
      <alignment horizontal="center" vertical="center" wrapText="1"/>
    </xf>
    <xf numFmtId="0" fontId="2" fillId="5" borderId="0" xfId="0" applyFont="1" applyFill="1" applyAlignment="1">
      <alignment horizontal="center" vertical="center" wrapText="1"/>
    </xf>
    <xf numFmtId="0" fontId="123" fillId="13" borderId="0" xfId="1" applyFont="1" applyFill="1" applyBorder="1" applyAlignment="1">
      <alignment horizontal="center" vertical="center" wrapText="1"/>
    </xf>
    <xf numFmtId="0" fontId="109" fillId="10" borderId="52" xfId="0" applyFont="1" applyFill="1" applyBorder="1" applyAlignment="1">
      <alignment horizontal="center" vertical="center"/>
    </xf>
    <xf numFmtId="0" fontId="111" fillId="10" borderId="52" xfId="0" applyFont="1" applyFill="1" applyBorder="1" applyAlignment="1">
      <alignment horizontal="center" vertical="center"/>
    </xf>
    <xf numFmtId="0" fontId="35" fillId="34" borderId="16" xfId="0" applyFont="1" applyFill="1" applyBorder="1" applyAlignment="1">
      <alignment horizontal="center" vertical="center"/>
    </xf>
    <xf numFmtId="0" fontId="35" fillId="34" borderId="23" xfId="0" applyFont="1" applyFill="1" applyBorder="1" applyAlignment="1">
      <alignment horizontal="center" vertical="center"/>
    </xf>
    <xf numFmtId="0" fontId="35" fillId="34" borderId="24" xfId="0" applyFont="1" applyFill="1" applyBorder="1" applyAlignment="1">
      <alignment horizontal="center" vertical="center"/>
    </xf>
    <xf numFmtId="0" fontId="6" fillId="2" borderId="4" xfId="0" applyFont="1" applyFill="1" applyBorder="1" applyAlignment="1">
      <alignment horizontal="center"/>
    </xf>
    <xf numFmtId="0" fontId="6" fillId="2" borderId="0" xfId="0" applyFont="1" applyFill="1" applyBorder="1" applyAlignment="1">
      <alignment horizontal="center"/>
    </xf>
    <xf numFmtId="2" fontId="27" fillId="2" borderId="4" xfId="0" applyNumberFormat="1" applyFont="1" applyFill="1" applyBorder="1" applyAlignment="1">
      <alignment horizontal="center" vertical="center"/>
    </xf>
    <xf numFmtId="2" fontId="27" fillId="2" borderId="0" xfId="0" applyNumberFormat="1" applyFont="1" applyFill="1" applyBorder="1" applyAlignment="1">
      <alignment horizontal="center" vertical="center"/>
    </xf>
    <xf numFmtId="2" fontId="27" fillId="2" borderId="5" xfId="0" applyNumberFormat="1" applyFont="1" applyFill="1" applyBorder="1" applyAlignment="1">
      <alignment horizontal="center" vertical="center"/>
    </xf>
    <xf numFmtId="2" fontId="27" fillId="2" borderId="6" xfId="0" applyNumberFormat="1" applyFont="1" applyFill="1" applyBorder="1" applyAlignment="1">
      <alignment horizontal="center" vertical="center"/>
    </xf>
    <xf numFmtId="2" fontId="27" fillId="2" borderId="7" xfId="0" applyNumberFormat="1" applyFont="1" applyFill="1" applyBorder="1" applyAlignment="1">
      <alignment horizontal="center" vertical="center"/>
    </xf>
    <xf numFmtId="2" fontId="27" fillId="2" borderId="8" xfId="0" applyNumberFormat="1" applyFont="1" applyFill="1" applyBorder="1" applyAlignment="1">
      <alignment horizontal="center" vertical="center"/>
    </xf>
    <xf numFmtId="2" fontId="37" fillId="2" borderId="4" xfId="0" applyNumberFormat="1" applyFont="1" applyFill="1" applyBorder="1" applyAlignment="1">
      <alignment horizontal="center" vertical="center"/>
    </xf>
    <xf numFmtId="2" fontId="37" fillId="2" borderId="0" xfId="0" applyNumberFormat="1" applyFont="1" applyFill="1" applyBorder="1" applyAlignment="1">
      <alignment horizontal="center" vertical="center"/>
    </xf>
    <xf numFmtId="2" fontId="37" fillId="2" borderId="6" xfId="0" applyNumberFormat="1" applyFont="1" applyFill="1" applyBorder="1" applyAlignment="1">
      <alignment horizontal="center" vertical="center"/>
    </xf>
    <xf numFmtId="2" fontId="37" fillId="2" borderId="7" xfId="0" applyNumberFormat="1" applyFont="1" applyFill="1" applyBorder="1" applyAlignment="1">
      <alignment horizontal="center" vertical="center"/>
    </xf>
    <xf numFmtId="2" fontId="30" fillId="2" borderId="1" xfId="0" applyNumberFormat="1" applyFont="1" applyFill="1" applyBorder="1" applyAlignment="1">
      <alignment horizontal="center" vertical="center"/>
    </xf>
    <xf numFmtId="2" fontId="30" fillId="2" borderId="3" xfId="0" applyNumberFormat="1" applyFont="1" applyFill="1" applyBorder="1" applyAlignment="1">
      <alignment horizontal="center" vertical="center"/>
    </xf>
    <xf numFmtId="2" fontId="30" fillId="2" borderId="4" xfId="0" applyNumberFormat="1" applyFont="1" applyFill="1" applyBorder="1" applyAlignment="1">
      <alignment horizontal="center" vertical="center"/>
    </xf>
    <xf numFmtId="2" fontId="30" fillId="2" borderId="5" xfId="0" applyNumberFormat="1" applyFont="1" applyFill="1" applyBorder="1" applyAlignment="1">
      <alignment horizontal="center" vertical="center"/>
    </xf>
    <xf numFmtId="2" fontId="30" fillId="2" borderId="6" xfId="0" applyNumberFormat="1" applyFont="1" applyFill="1" applyBorder="1" applyAlignment="1">
      <alignment horizontal="center" vertical="center"/>
    </xf>
    <xf numFmtId="2" fontId="30" fillId="2" borderId="8" xfId="0" applyNumberFormat="1"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26" fillId="6" borderId="1" xfId="0" applyFont="1" applyFill="1" applyBorder="1" applyAlignment="1">
      <alignment horizontal="center" vertical="center"/>
    </xf>
    <xf numFmtId="0" fontId="26" fillId="6" borderId="2" xfId="0" applyFont="1" applyFill="1" applyBorder="1" applyAlignment="1">
      <alignment horizontal="center" vertical="center"/>
    </xf>
    <xf numFmtId="0" fontId="26" fillId="6" borderId="3" xfId="0" applyFont="1" applyFill="1" applyBorder="1" applyAlignment="1">
      <alignment horizontal="center" vertical="center"/>
    </xf>
    <xf numFmtId="0" fontId="26" fillId="6" borderId="15" xfId="0" applyFont="1" applyFill="1" applyBorder="1" applyAlignment="1">
      <alignment horizontal="center" vertical="center"/>
    </xf>
    <xf numFmtId="0" fontId="26" fillId="6" borderId="13" xfId="0" applyFont="1" applyFill="1" applyBorder="1" applyAlignment="1">
      <alignment horizontal="center" vertical="center"/>
    </xf>
    <xf numFmtId="0" fontId="79" fillId="0" borderId="56" xfId="0" applyFont="1" applyBorder="1" applyAlignment="1">
      <alignment horizontal="left" vertical="center" wrapText="1"/>
    </xf>
    <xf numFmtId="0" fontId="79" fillId="0" borderId="57" xfId="0" applyFont="1" applyBorder="1" applyAlignment="1">
      <alignment horizontal="left" vertical="center" wrapText="1"/>
    </xf>
    <xf numFmtId="0" fontId="79" fillId="0" borderId="43"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xf numFmtId="0" fontId="79" fillId="0" borderId="56" xfId="0" applyFont="1" applyBorder="1" applyAlignment="1">
      <alignment horizontal="center" vertical="center" wrapText="1"/>
    </xf>
    <xf numFmtId="0" fontId="79" fillId="0" borderId="57" xfId="0" applyFont="1" applyBorder="1" applyAlignment="1">
      <alignment horizontal="center" vertical="center" wrapText="1"/>
    </xf>
    <xf numFmtId="0" fontId="79" fillId="0" borderId="43" xfId="0" applyFont="1" applyBorder="1" applyAlignment="1">
      <alignment horizontal="center" vertical="center" wrapText="1"/>
    </xf>
    <xf numFmtId="0" fontId="76" fillId="17" borderId="0" xfId="0" applyFont="1" applyFill="1" applyAlignment="1">
      <alignment horizontal="center" vertical="center" wrapText="1"/>
    </xf>
    <xf numFmtId="0" fontId="33" fillId="10" borderId="52" xfId="0" applyFont="1" applyFill="1" applyBorder="1" applyAlignment="1">
      <alignment horizontal="center" vertical="center"/>
    </xf>
    <xf numFmtId="0" fontId="0" fillId="22" borderId="7" xfId="0" applyFont="1" applyFill="1" applyBorder="1" applyAlignment="1">
      <alignment horizontal="center" vertical="center"/>
    </xf>
    <xf numFmtId="0" fontId="35" fillId="11" borderId="1" xfId="0" applyFont="1" applyFill="1" applyBorder="1" applyAlignment="1">
      <alignment horizontal="center" vertical="center"/>
    </xf>
    <xf numFmtId="0" fontId="35" fillId="11" borderId="2" xfId="0" applyFont="1" applyFill="1" applyBorder="1" applyAlignment="1">
      <alignment horizontal="center" vertical="center"/>
    </xf>
    <xf numFmtId="0" fontId="35" fillId="11" borderId="3" xfId="0" applyFont="1" applyFill="1" applyBorder="1" applyAlignment="1">
      <alignment horizontal="center" vertical="center"/>
    </xf>
    <xf numFmtId="0" fontId="48" fillId="4" borderId="0" xfId="0" applyFont="1" applyFill="1" applyBorder="1" applyAlignment="1">
      <alignment horizontal="center" vertical="center" wrapText="1"/>
    </xf>
    <xf numFmtId="0" fontId="48" fillId="4" borderId="5" xfId="0" applyFont="1" applyFill="1" applyBorder="1" applyAlignment="1">
      <alignment horizontal="center" vertical="center" wrapText="1"/>
    </xf>
    <xf numFmtId="0" fontId="57" fillId="13" borderId="62" xfId="1" applyFont="1" applyFill="1" applyBorder="1" applyAlignment="1" applyProtection="1">
      <alignment horizontal="center" vertical="center"/>
    </xf>
    <xf numFmtId="0" fontId="57" fillId="13" borderId="63" xfId="1" applyFont="1" applyFill="1" applyBorder="1" applyAlignment="1" applyProtection="1">
      <alignment horizontal="center" vertical="center" wrapText="1"/>
    </xf>
    <xf numFmtId="0" fontId="57" fillId="13" borderId="10" xfId="1" applyFont="1" applyFill="1" applyBorder="1" applyAlignment="1">
      <alignment horizontal="center" vertical="center" wrapText="1"/>
    </xf>
    <xf numFmtId="164" fontId="17" fillId="13" borderId="10" xfId="1" applyNumberFormat="1" applyFont="1" applyFill="1" applyBorder="1" applyAlignment="1">
      <alignment horizontal="center" vertical="center"/>
    </xf>
    <xf numFmtId="0" fontId="17" fillId="14" borderId="10" xfId="1" applyFont="1" applyFill="1" applyBorder="1" applyAlignment="1">
      <alignment horizontal="center" vertical="center" wrapText="1"/>
    </xf>
    <xf numFmtId="0" fontId="69" fillId="15" borderId="10" xfId="1" applyFont="1" applyFill="1" applyBorder="1" applyAlignment="1">
      <alignment horizontal="center" vertical="center" wrapText="1"/>
    </xf>
    <xf numFmtId="0" fontId="22" fillId="7" borderId="64" xfId="1" applyFont="1" applyFill="1" applyBorder="1" applyAlignment="1">
      <alignment horizontal="center" vertical="center" wrapText="1"/>
    </xf>
    <xf numFmtId="0" fontId="16" fillId="2" borderId="26" xfId="1" applyFont="1" applyFill="1" applyBorder="1" applyAlignment="1" applyProtection="1">
      <alignment horizontal="left" wrapText="1" indent="2"/>
    </xf>
    <xf numFmtId="0" fontId="16" fillId="2" borderId="46" xfId="1" applyFont="1" applyFill="1" applyBorder="1" applyAlignment="1" applyProtection="1">
      <alignment horizontal="left" vertical="center" indent="2"/>
    </xf>
    <xf numFmtId="165" fontId="19" fillId="2" borderId="40" xfId="1" applyNumberFormat="1" applyFont="1" applyFill="1" applyBorder="1"/>
    <xf numFmtId="165" fontId="19" fillId="2" borderId="55" xfId="1" applyNumberFormat="1" applyFont="1" applyFill="1" applyBorder="1"/>
    <xf numFmtId="0" fontId="22" fillId="7" borderId="28" xfId="1" applyFont="1" applyFill="1" applyBorder="1" applyAlignment="1">
      <alignment horizontal="center" vertical="center" wrapText="1"/>
    </xf>
    <xf numFmtId="0" fontId="16" fillId="2" borderId="52" xfId="1" applyFont="1" applyFill="1" applyBorder="1" applyAlignment="1" applyProtection="1">
      <alignment horizontal="left" wrapText="1" indent="2"/>
    </xf>
    <xf numFmtId="0" fontId="16" fillId="2" borderId="16" xfId="1" applyFont="1" applyFill="1" applyBorder="1" applyAlignment="1" applyProtection="1">
      <alignment horizontal="left" indent="2"/>
    </xf>
    <xf numFmtId="165" fontId="19" fillId="2" borderId="41" xfId="1" applyNumberFormat="1" applyFont="1" applyFill="1" applyBorder="1"/>
    <xf numFmtId="0" fontId="22" fillId="7" borderId="30" xfId="1" applyFont="1" applyFill="1" applyBorder="1" applyAlignment="1">
      <alignment horizontal="center" vertical="center" wrapText="1"/>
    </xf>
    <xf numFmtId="0" fontId="16" fillId="2" borderId="53" xfId="1" applyFont="1" applyFill="1" applyBorder="1" applyAlignment="1" applyProtection="1">
      <alignment horizontal="left" wrapText="1" indent="2"/>
    </xf>
    <xf numFmtId="0" fontId="16" fillId="2" borderId="36" xfId="1" applyFont="1" applyFill="1" applyBorder="1" applyAlignment="1" applyProtection="1">
      <alignment horizontal="left" indent="2"/>
    </xf>
    <xf numFmtId="165" fontId="19" fillId="2" borderId="42" xfId="1" applyNumberFormat="1" applyFont="1" applyFill="1" applyBorder="1"/>
    <xf numFmtId="0" fontId="22" fillId="7" borderId="25" xfId="1" applyFont="1" applyFill="1" applyBorder="1" applyAlignment="1">
      <alignment horizontal="center" vertical="center" wrapText="1"/>
    </xf>
    <xf numFmtId="0" fontId="16" fillId="2" borderId="46" xfId="1" applyFont="1" applyFill="1" applyBorder="1" applyAlignment="1" applyProtection="1">
      <alignment horizontal="left" indent="2"/>
    </xf>
    <xf numFmtId="0" fontId="7" fillId="2" borderId="46" xfId="1" applyFont="1" applyFill="1" applyBorder="1" applyAlignment="1" applyProtection="1">
      <alignment horizontal="left"/>
    </xf>
    <xf numFmtId="165" fontId="128" fillId="0" borderId="40" xfId="1" quotePrefix="1" applyNumberFormat="1" applyFont="1" applyFill="1" applyBorder="1"/>
    <xf numFmtId="165" fontId="128" fillId="0" borderId="40" xfId="1" applyNumberFormat="1" applyFont="1" applyFill="1" applyBorder="1"/>
    <xf numFmtId="166" fontId="24" fillId="36" borderId="15" xfId="2" applyNumberFormat="1" applyFont="1" applyFill="1" applyBorder="1" applyAlignment="1">
      <alignment horizontal="center" vertical="center"/>
    </xf>
    <xf numFmtId="166" fontId="24" fillId="36" borderId="13" xfId="2" applyNumberFormat="1" applyFont="1" applyFill="1" applyBorder="1" applyAlignment="1">
      <alignment horizontal="center" vertical="center"/>
    </xf>
  </cellXfs>
  <cellStyles count="9">
    <cellStyle name="Hipervínculo" xfId="6" builtinId="8"/>
    <cellStyle name="Moneda" xfId="2" builtinId="4"/>
    <cellStyle name="Moneda 2" xfId="3" xr:uid="{00000000-0005-0000-0000-000002000000}"/>
    <cellStyle name="Normal" xfId="0" builtinId="0"/>
    <cellStyle name="Normal 2" xfId="1" xr:uid="{00000000-0005-0000-0000-000004000000}"/>
    <cellStyle name="Normal 3" xfId="7" xr:uid="{00000000-0005-0000-0000-000005000000}"/>
    <cellStyle name="Porcentaje" xfId="8" builtinId="5"/>
    <cellStyle name="Porcentaje 2" xfId="4" xr:uid="{00000000-0005-0000-0000-000006000000}"/>
    <cellStyle name="Porcentual 2" xfId="5" xr:uid="{00000000-0005-0000-0000-000007000000}"/>
  </cellStyles>
  <dxfs count="89">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border outline="0">
        <bottom style="thin">
          <color indexed="64"/>
        </bottom>
      </border>
    </dxf>
    <dxf>
      <alignment horizontal="center" textRotation="0" indent="0" justifyLastLine="0" shrinkToFit="0" readingOrder="0"/>
    </dxf>
    <dxf>
      <alignment horizontal="center" textRotation="0" indent="0" justifyLastLine="0" shrinkToFit="0" readingOrder="0"/>
    </dxf>
    <dxf>
      <numFmt numFmtId="2" formatCode="0.00"/>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color theme="0"/>
      </font>
      <fill>
        <patternFill>
          <bgColor rgb="FFC00000"/>
        </patternFill>
      </fill>
    </dxf>
    <dxf>
      <font>
        <b/>
        <i val="0"/>
        <color theme="1"/>
      </font>
      <fill>
        <patternFill>
          <bgColor theme="7"/>
        </patternFill>
      </fill>
    </dxf>
    <dxf>
      <font>
        <b/>
        <i val="0"/>
        <color theme="1"/>
      </font>
      <fill>
        <patternFill>
          <bgColor rgb="FF92D050"/>
        </patternFill>
      </fill>
    </dxf>
    <dxf>
      <font>
        <b/>
        <i val="0"/>
        <color theme="1"/>
      </font>
      <fill>
        <patternFill patternType="solid">
          <bgColor rgb="FF00B0F0"/>
        </patternFill>
      </fill>
    </dxf>
    <dxf>
      <font>
        <b/>
        <i val="0"/>
        <color theme="1"/>
      </font>
      <fill>
        <patternFill>
          <bgColor rgb="FFFFC000"/>
        </patternFill>
      </fill>
    </dxf>
    <dxf>
      <font>
        <b/>
        <i val="0"/>
        <color theme="1"/>
      </font>
      <fill>
        <patternFill>
          <bgColor rgb="FF00B0F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00B050"/>
        </patternFill>
      </fill>
    </dxf>
    <dxf>
      <font>
        <b/>
        <i val="0"/>
        <color theme="0"/>
      </font>
      <fill>
        <patternFill>
          <bgColor rgb="FFC00000"/>
        </patternFill>
      </fill>
    </dxf>
    <dxf>
      <font>
        <b/>
        <i val="0"/>
        <color theme="1"/>
      </font>
      <fill>
        <patternFill>
          <bgColor rgb="FFFF0000"/>
        </patternFill>
      </fill>
    </dxf>
    <dxf>
      <font>
        <b/>
        <i val="0"/>
        <color theme="1"/>
      </font>
      <fill>
        <patternFill>
          <bgColor rgb="FF92D050"/>
        </patternFill>
      </fill>
    </dxf>
    <dxf>
      <font>
        <b/>
        <i val="0"/>
        <color theme="1"/>
      </font>
      <fill>
        <patternFill>
          <bgColor rgb="FFFF0000"/>
        </patternFill>
      </fill>
    </dxf>
    <dxf>
      <font>
        <b/>
        <i val="0"/>
        <color theme="1"/>
      </font>
      <fill>
        <patternFill>
          <bgColor rgb="FF92D050"/>
        </patternFill>
      </fill>
    </dxf>
    <dxf>
      <font>
        <b/>
        <i val="0"/>
        <color theme="1"/>
      </font>
      <fill>
        <patternFill>
          <bgColor rgb="FFFF0000"/>
        </patternFill>
      </fill>
    </dxf>
    <dxf>
      <font>
        <b/>
        <i val="0"/>
        <color theme="1"/>
      </font>
      <fill>
        <patternFill>
          <bgColor rgb="FF92D050"/>
        </patternFill>
      </fill>
    </dxf>
    <dxf>
      <font>
        <b/>
        <i val="0"/>
        <color theme="1"/>
      </font>
      <fill>
        <patternFill>
          <bgColor rgb="FFFF0000"/>
        </patternFill>
      </fill>
    </dxf>
    <dxf>
      <font>
        <b/>
        <i val="0"/>
        <color theme="1"/>
      </font>
      <fill>
        <patternFill>
          <bgColor rgb="FF92D050"/>
        </patternFill>
      </fill>
    </dxf>
  </dxfs>
  <tableStyles count="0" defaultTableStyle="TableStyleMedium2" defaultPivotStyle="PivotStyleLight16"/>
  <colors>
    <mruColors>
      <color rgb="FF3289BE"/>
      <color rgb="FFDB5931"/>
      <color rgb="FF03DBDC"/>
      <color rgb="FFDD332E"/>
      <color rgb="FFF5A740"/>
      <color rgb="FFAAB336"/>
      <color rgb="FF28CDBD"/>
      <color rgb="FF07FF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2800" b="1"/>
              <a:t>Proyecto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radarChart>
        <c:radarStyle val="marker"/>
        <c:varyColors val="0"/>
        <c:ser>
          <c:idx val="0"/>
          <c:order val="0"/>
          <c:tx>
            <c:strRef>
              <c:f>Graficos!$D$15</c:f>
              <c:strCache>
                <c:ptCount val="1"/>
                <c:pt idx="0">
                  <c:v>FDUM</c:v>
                </c:pt>
              </c:strCache>
            </c:strRef>
          </c:tx>
          <c:spPr>
            <a:ln w="28575" cap="rnd">
              <a:solidFill>
                <a:srgbClr val="FF0000"/>
              </a:solidFill>
              <a:prstDash val="sysDash"/>
              <a:round/>
            </a:ln>
            <a:effectLst/>
          </c:spPr>
          <c:marker>
            <c:symbol val="none"/>
          </c:marker>
          <c:cat>
            <c:strRef>
              <c:f>Graficos!$C$16:$C$26</c:f>
              <c:strCache>
                <c:ptCount val="11"/>
                <c:pt idx="0">
                  <c:v>Antecedentes</c:v>
                </c:pt>
                <c:pt idx="1">
                  <c:v>Problemática</c:v>
                </c:pt>
                <c:pt idx="2">
                  <c:v>Población Objetivo</c:v>
                </c:pt>
                <c:pt idx="3">
                  <c:v>Enfoque de Derechos</c:v>
                </c:pt>
                <c:pt idx="4">
                  <c:v>Alieneación ODS</c:v>
                </c:pt>
                <c:pt idx="5">
                  <c:v>Marco Lógico </c:v>
                </c:pt>
                <c:pt idx="6">
                  <c:v>Presupuesto</c:v>
                </c:pt>
                <c:pt idx="7">
                  <c:v>Plan de Monitoreo</c:v>
                </c:pt>
                <c:pt idx="8">
                  <c:v>Difusión y Transparencia</c:v>
                </c:pt>
                <c:pt idx="9">
                  <c:v>Sostenibilidad</c:v>
                </c:pt>
                <c:pt idx="10">
                  <c:v>Experiencia Previa</c:v>
                </c:pt>
              </c:strCache>
            </c:strRef>
          </c:cat>
          <c:val>
            <c:numRef>
              <c:f>Graficos!$D$16:$D$26</c:f>
              <c:numCache>
                <c:formatCode>General</c:formatCode>
                <c:ptCount val="11"/>
                <c:pt idx="0">
                  <c:v>0</c:v>
                </c:pt>
                <c:pt idx="1">
                  <c:v>0</c:v>
                </c:pt>
                <c:pt idx="2">
                  <c:v>0</c:v>
                </c:pt>
                <c:pt idx="3">
                  <c:v>0</c:v>
                </c:pt>
                <c:pt idx="4">
                  <c:v>0</c:v>
                </c:pt>
                <c:pt idx="5">
                  <c:v>1</c:v>
                </c:pt>
                <c:pt idx="6">
                  <c:v>0</c:v>
                </c:pt>
                <c:pt idx="7">
                  <c:v>0</c:v>
                </c:pt>
                <c:pt idx="8">
                  <c:v>0</c:v>
                </c:pt>
                <c:pt idx="9">
                  <c:v>0</c:v>
                </c:pt>
                <c:pt idx="10">
                  <c:v>0</c:v>
                </c:pt>
              </c:numCache>
            </c:numRef>
          </c:val>
          <c:extLst>
            <c:ext xmlns:c16="http://schemas.microsoft.com/office/drawing/2014/chart" uri="{C3380CC4-5D6E-409C-BE32-E72D297353CC}">
              <c16:uniqueId val="{00000000-6FFB-C645-9B9A-60E3A75B0A65}"/>
            </c:ext>
          </c:extLst>
        </c:ser>
        <c:dLbls>
          <c:showLegendKey val="0"/>
          <c:showVal val="0"/>
          <c:showCatName val="0"/>
          <c:showSerName val="0"/>
          <c:showPercent val="0"/>
          <c:showBubbleSize val="0"/>
        </c:dLbls>
        <c:axId val="454315935"/>
        <c:axId val="466760351"/>
      </c:radarChart>
      <c:catAx>
        <c:axId val="4543159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crossAx val="466760351"/>
        <c:crosses val="autoZero"/>
        <c:auto val="1"/>
        <c:lblAlgn val="ctr"/>
        <c:lblOffset val="100"/>
        <c:noMultiLvlLbl val="0"/>
      </c:catAx>
      <c:valAx>
        <c:axId val="466760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543159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_tradnl" sz="2400"/>
              <a:t>Gestión para Resutados</a:t>
            </a:r>
            <a:r>
              <a:rPr lang="es-ES_tradnl" sz="2400" baseline="0"/>
              <a:t> de Desarrollo</a:t>
            </a:r>
            <a:endParaRPr lang="es-ES_tradnl" sz="2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bar"/>
        <c:grouping val="clustered"/>
        <c:varyColors val="0"/>
        <c:ser>
          <c:idx val="2"/>
          <c:order val="2"/>
          <c:spPr>
            <a:solidFill>
              <a:schemeClr val="accent6"/>
            </a:solidFill>
            <a:ln>
              <a:noFill/>
            </a:ln>
            <a:effectLst/>
          </c:spPr>
          <c:invertIfNegative val="0"/>
          <c:dPt>
            <c:idx val="0"/>
            <c:invertIfNegative val="0"/>
            <c:bubble3D val="0"/>
            <c:spPr>
              <a:solidFill>
                <a:srgbClr val="DB5931"/>
              </a:solidFill>
              <a:ln>
                <a:noFill/>
              </a:ln>
              <a:effectLst/>
            </c:spPr>
            <c:extLst>
              <c:ext xmlns:c16="http://schemas.microsoft.com/office/drawing/2014/chart" uri="{C3380CC4-5D6E-409C-BE32-E72D297353CC}">
                <c16:uniqueId val="{00000004-7F30-9149-A960-B53551E86C82}"/>
              </c:ext>
            </c:extLst>
          </c:dPt>
          <c:dPt>
            <c:idx val="1"/>
            <c:invertIfNegative val="0"/>
            <c:bubble3D val="0"/>
            <c:spPr>
              <a:solidFill>
                <a:srgbClr val="3289BE"/>
              </a:solidFill>
              <a:ln>
                <a:noFill/>
              </a:ln>
              <a:effectLst/>
            </c:spPr>
            <c:extLst>
              <c:ext xmlns:c16="http://schemas.microsoft.com/office/drawing/2014/chart" uri="{C3380CC4-5D6E-409C-BE32-E72D297353CC}">
                <c16:uniqueId val="{00000005-7F30-9149-A960-B53551E86C82}"/>
              </c:ext>
            </c:extLst>
          </c:dPt>
          <c:dPt>
            <c:idx val="2"/>
            <c:invertIfNegative val="0"/>
            <c:bubble3D val="0"/>
            <c:spPr>
              <a:solidFill>
                <a:srgbClr val="FFFF00"/>
              </a:solidFill>
              <a:ln>
                <a:noFill/>
              </a:ln>
              <a:effectLst/>
            </c:spPr>
            <c:extLst>
              <c:ext xmlns:c16="http://schemas.microsoft.com/office/drawing/2014/chart" uri="{C3380CC4-5D6E-409C-BE32-E72D297353CC}">
                <c16:uniqueId val="{00000006-7F30-9149-A960-B53551E86C82}"/>
              </c:ext>
            </c:extLst>
          </c:dPt>
          <c:dPt>
            <c:idx val="4"/>
            <c:invertIfNegative val="0"/>
            <c:bubble3D val="0"/>
            <c:spPr>
              <a:solidFill>
                <a:srgbClr val="002060"/>
              </a:solidFill>
              <a:ln>
                <a:noFill/>
              </a:ln>
              <a:effectLst/>
            </c:spPr>
            <c:extLst>
              <c:ext xmlns:c16="http://schemas.microsoft.com/office/drawing/2014/chart" uri="{C3380CC4-5D6E-409C-BE32-E72D297353CC}">
                <c16:uniqueId val="{00000003-7F30-9149-A960-B53551E86C82}"/>
              </c:ext>
            </c:extLst>
          </c:dPt>
          <c:dLbls>
            <c:dLbl>
              <c:idx val="2"/>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solidFill>
                      <a:latin typeface="+mn-lt"/>
                      <a:ea typeface="+mn-ea"/>
                      <a:cs typeface="+mn-cs"/>
                    </a:defRPr>
                  </a:pPr>
                  <a:endParaRPr lang="es-MX"/>
                </a:p>
              </c:txPr>
              <c:dLblPos val="inEnd"/>
              <c:showLegendKey val="0"/>
              <c:showVal val="1"/>
              <c:showCatName val="0"/>
              <c:showSerName val="0"/>
              <c:showPercent val="0"/>
              <c:showBubbleSize val="0"/>
              <c:extLst>
                <c:ext xmlns:c16="http://schemas.microsoft.com/office/drawing/2014/chart" uri="{C3380CC4-5D6E-409C-BE32-E72D297353CC}">
                  <c16:uniqueId val="{00000006-7F30-9149-A960-B53551E86C82}"/>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Graficos!$C$31:$C$35</c:f>
              <c:strCache>
                <c:ptCount val="5"/>
                <c:pt idx="0">
                  <c:v>Pertinencia</c:v>
                </c:pt>
                <c:pt idx="1">
                  <c:v>Eficacia</c:v>
                </c:pt>
                <c:pt idx="2">
                  <c:v>Eficiencia</c:v>
                </c:pt>
                <c:pt idx="3">
                  <c:v>Sostenibilidad</c:v>
                </c:pt>
                <c:pt idx="4">
                  <c:v>Evaluabilidad</c:v>
                </c:pt>
              </c:strCache>
            </c:strRef>
          </c:cat>
          <c:val>
            <c:numRef>
              <c:f>Graficos!$F$31:$F$35</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00-7F30-9149-A960-B53551E86C82}"/>
            </c:ext>
          </c:extLst>
        </c:ser>
        <c:dLbls>
          <c:showLegendKey val="0"/>
          <c:showVal val="1"/>
          <c:showCatName val="0"/>
          <c:showSerName val="0"/>
          <c:showPercent val="0"/>
          <c:showBubbleSize val="0"/>
        </c:dLbls>
        <c:gapWidth val="75"/>
        <c:overlap val="40"/>
        <c:axId val="471031023"/>
        <c:axId val="455687551"/>
        <c:extLst>
          <c:ext xmlns:c15="http://schemas.microsoft.com/office/drawing/2012/chart" uri="{02D57815-91ED-43cb-92C2-25804820EDAC}">
            <c15:filteredBarSeries>
              <c15: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Graficos!$C$31:$C$35</c15:sqref>
                        </c15:formulaRef>
                      </c:ext>
                    </c:extLst>
                    <c:strCache>
                      <c:ptCount val="5"/>
                      <c:pt idx="0">
                        <c:v>Pertinencia</c:v>
                      </c:pt>
                      <c:pt idx="1">
                        <c:v>Eficacia</c:v>
                      </c:pt>
                      <c:pt idx="2">
                        <c:v>Eficiencia</c:v>
                      </c:pt>
                      <c:pt idx="3">
                        <c:v>Sostenibilidad</c:v>
                      </c:pt>
                      <c:pt idx="4">
                        <c:v>Evaluabilidad</c:v>
                      </c:pt>
                    </c:strCache>
                  </c:strRef>
                </c:cat>
                <c:val>
                  <c:numRef>
                    <c:extLst>
                      <c:ext uri="{02D57815-91ED-43cb-92C2-25804820EDAC}">
                        <c15:formulaRef>
                          <c15:sqref>Graficos!$D$31:$D$35</c15:sqref>
                        </c15:formulaRef>
                      </c:ext>
                    </c:extLst>
                    <c:numCache>
                      <c:formatCode>General</c:formatCode>
                      <c:ptCount val="5"/>
                    </c:numCache>
                  </c:numRef>
                </c:val>
                <c:extLst>
                  <c:ext xmlns:c16="http://schemas.microsoft.com/office/drawing/2014/chart" uri="{C3380CC4-5D6E-409C-BE32-E72D297353CC}">
                    <c16:uniqueId val="{00000001-7F30-9149-A960-B53551E86C82}"/>
                  </c:ext>
                </c:extLst>
              </c15:ser>
            </c15:filteredBarSeries>
            <c15:filteredBarSeries>
              <c15:ser>
                <c:idx val="1"/>
                <c:order val="1"/>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Graficos!$C$31:$C$35</c15:sqref>
                        </c15:formulaRef>
                      </c:ext>
                    </c:extLst>
                    <c:strCache>
                      <c:ptCount val="5"/>
                      <c:pt idx="0">
                        <c:v>Pertinencia</c:v>
                      </c:pt>
                      <c:pt idx="1">
                        <c:v>Eficacia</c:v>
                      </c:pt>
                      <c:pt idx="2">
                        <c:v>Eficiencia</c:v>
                      </c:pt>
                      <c:pt idx="3">
                        <c:v>Sostenibilidad</c:v>
                      </c:pt>
                      <c:pt idx="4">
                        <c:v>Evaluabilidad</c:v>
                      </c:pt>
                    </c:strCache>
                  </c:strRef>
                </c:cat>
                <c:val>
                  <c:numRef>
                    <c:extLst xmlns:c15="http://schemas.microsoft.com/office/drawing/2012/chart">
                      <c:ext xmlns:c15="http://schemas.microsoft.com/office/drawing/2012/chart" uri="{02D57815-91ED-43cb-92C2-25804820EDAC}">
                        <c15:formulaRef>
                          <c15:sqref>Graficos!$E$31:$E$35</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7F30-9149-A960-B53551E86C82}"/>
                  </c:ext>
                </c:extLst>
              </c15:ser>
            </c15:filteredBarSeries>
          </c:ext>
        </c:extLst>
      </c:barChart>
      <c:catAx>
        <c:axId val="4710310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MX"/>
          </a:p>
        </c:txPr>
        <c:crossAx val="455687551"/>
        <c:crosses val="autoZero"/>
        <c:auto val="1"/>
        <c:lblAlgn val="ctr"/>
        <c:lblOffset val="100"/>
        <c:noMultiLvlLbl val="0"/>
      </c:catAx>
      <c:valAx>
        <c:axId val="45568755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crossAx val="47103102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sz="2800" b="1"/>
              <a:t>Capacidad</a:t>
            </a:r>
            <a:r>
              <a:rPr lang="es-ES_tradnl" sz="2800" b="1" baseline="0"/>
              <a:t> Instalada</a:t>
            </a:r>
            <a:endParaRPr lang="es-ES_tradnl" sz="28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radarChart>
        <c:radarStyle val="marker"/>
        <c:varyColors val="0"/>
        <c:ser>
          <c:idx val="0"/>
          <c:order val="0"/>
          <c:tx>
            <c:strRef>
              <c:f>Graficos!$D$3</c:f>
              <c:strCache>
                <c:ptCount val="1"/>
                <c:pt idx="0">
                  <c:v>OSC</c:v>
                </c:pt>
              </c:strCache>
            </c:strRef>
          </c:tx>
          <c:spPr>
            <a:ln w="28575" cap="rnd">
              <a:solidFill>
                <a:schemeClr val="accent1"/>
              </a:solidFill>
              <a:round/>
            </a:ln>
            <a:effectLst/>
          </c:spPr>
          <c:marker>
            <c:symbol val="none"/>
          </c:marker>
          <c:cat>
            <c:strRef>
              <c:f>Graficos!$C$4:$C$11</c:f>
              <c:strCache>
                <c:ptCount val="8"/>
                <c:pt idx="0">
                  <c:v>Teoría de Cambio</c:v>
                </c:pt>
                <c:pt idx="1">
                  <c:v>Alineación Estratégica</c:v>
                </c:pt>
                <c:pt idx="2">
                  <c:v>Sustento Metodológico</c:v>
                </c:pt>
                <c:pt idx="3">
                  <c:v>Gobernanza</c:v>
                </c:pt>
                <c:pt idx="4">
                  <c:v>Monitoreo y Evaluación</c:v>
                </c:pt>
                <c:pt idx="5">
                  <c:v>Finanzas</c:v>
                </c:pt>
                <c:pt idx="6">
                  <c:v>Recursos Humanos</c:v>
                </c:pt>
                <c:pt idx="7">
                  <c:v>Instalaciones</c:v>
                </c:pt>
              </c:strCache>
            </c:strRef>
          </c:cat>
          <c:val>
            <c:numRef>
              <c:f>Graficos!$D$4:$D$11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E480-C843-AF36-830BD54B3129}"/>
            </c:ext>
          </c:extLst>
        </c:ser>
        <c:ser>
          <c:idx val="1"/>
          <c:order val="1"/>
          <c:tx>
            <c:strRef>
              <c:f>Graficos!$E$3</c:f>
              <c:strCache>
                <c:ptCount val="1"/>
                <c:pt idx="0">
                  <c:v>FDUM</c:v>
                </c:pt>
              </c:strCache>
            </c:strRef>
          </c:tx>
          <c:spPr>
            <a:ln w="28575" cap="rnd">
              <a:solidFill>
                <a:srgbClr val="FF0000"/>
              </a:solidFill>
              <a:prstDash val="sysDot"/>
              <a:round/>
            </a:ln>
            <a:effectLst/>
          </c:spPr>
          <c:marker>
            <c:symbol val="none"/>
          </c:marker>
          <c:cat>
            <c:strRef>
              <c:f>Graficos!$C$4:$C$11</c:f>
              <c:strCache>
                <c:ptCount val="8"/>
                <c:pt idx="0">
                  <c:v>Teoría de Cambio</c:v>
                </c:pt>
                <c:pt idx="1">
                  <c:v>Alineación Estratégica</c:v>
                </c:pt>
                <c:pt idx="2">
                  <c:v>Sustento Metodológico</c:v>
                </c:pt>
                <c:pt idx="3">
                  <c:v>Gobernanza</c:v>
                </c:pt>
                <c:pt idx="4">
                  <c:v>Monitoreo y Evaluación</c:v>
                </c:pt>
                <c:pt idx="5">
                  <c:v>Finanzas</c:v>
                </c:pt>
                <c:pt idx="6">
                  <c:v>Recursos Humanos</c:v>
                </c:pt>
                <c:pt idx="7">
                  <c:v>Instalaciones</c:v>
                </c:pt>
              </c:strCache>
            </c:strRef>
          </c:cat>
          <c:val>
            <c:numRef>
              <c:f>Graficos!$E$4:$E$11</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480-C843-AF36-830BD54B3129}"/>
            </c:ext>
          </c:extLst>
        </c:ser>
        <c:dLbls>
          <c:showLegendKey val="0"/>
          <c:showVal val="0"/>
          <c:showCatName val="0"/>
          <c:showSerName val="0"/>
          <c:showPercent val="0"/>
          <c:showBubbleSize val="0"/>
        </c:dLbls>
        <c:axId val="565341967"/>
        <c:axId val="568852031"/>
      </c:radarChart>
      <c:catAx>
        <c:axId val="5653419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MX"/>
          </a:p>
        </c:txPr>
        <c:crossAx val="568852031"/>
        <c:crosses val="autoZero"/>
        <c:auto val="1"/>
        <c:lblAlgn val="ctr"/>
        <c:lblOffset val="100"/>
        <c:noMultiLvlLbl val="0"/>
      </c:catAx>
      <c:valAx>
        <c:axId val="568852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65341967"/>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63500</xdr:colOff>
          <xdr:row>52</xdr:row>
          <xdr:rowOff>139700</xdr:rowOff>
        </xdr:from>
        <xdr:to>
          <xdr:col>11</xdr:col>
          <xdr:colOff>520700</xdr:colOff>
          <xdr:row>54</xdr:row>
          <xdr:rowOff>88900</xdr:rowOff>
        </xdr:to>
        <xdr:sp macro="" textlink="">
          <xdr:nvSpPr>
            <xdr:cNvPr id="5122" name="Check Box 2" descr="Acepto que he leído y estoy de acuerdo con el Aviso de Privacidad&#10;&#10;"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s-ES_tradnl" sz="1080" b="0" i="0" u="none" strike="noStrike" baseline="0">
                  <a:solidFill>
                    <a:srgbClr val="000000"/>
                  </a:solidFill>
                  <a:latin typeface="Calibri" pitchFamily="2" charset="0"/>
                  <a:cs typeface="Calibri" pitchFamily="2" charset="0"/>
                </a:rPr>
                <a:t>Acepto que he leído y estoy de acuerdo con el aviso de privacidad</a:t>
              </a:r>
            </a:p>
            <a:p>
              <a:pPr algn="l" rtl="0">
                <a:defRPr sz="1000"/>
              </a:pPr>
              <a:endParaRPr lang="es-ES_tradnl" sz="1080" b="0" i="0" u="none" strike="noStrike" baseline="0">
                <a:solidFill>
                  <a:srgbClr val="000000"/>
                </a:solidFill>
                <a:latin typeface="Calibri" pitchFamily="2" charset="0"/>
                <a:cs typeface="Calibri" pitchFamily="2" charset="0"/>
              </a:endParaRPr>
            </a:p>
          </xdr:txBody>
        </xdr:sp>
        <xdr:clientData/>
      </xdr:twoCellAnchor>
    </mc:Choice>
    <mc:Fallback/>
  </mc:AlternateContent>
  <xdr:twoCellAnchor>
    <xdr:from>
      <xdr:col>2</xdr:col>
      <xdr:colOff>261855</xdr:colOff>
      <xdr:row>7</xdr:row>
      <xdr:rowOff>168634</xdr:rowOff>
    </xdr:from>
    <xdr:to>
      <xdr:col>11</xdr:col>
      <xdr:colOff>1466391</xdr:colOff>
      <xdr:row>13</xdr:row>
      <xdr:rowOff>213360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38175" y="1966954"/>
          <a:ext cx="8611176" cy="149760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200">
              <a:latin typeface="Century Gothic" panose="020B0502020202020204" pitchFamily="34" charset="0"/>
            </a:rPr>
            <a:t>1. Datos Generales				</a:t>
          </a:r>
        </a:p>
        <a:p>
          <a:r>
            <a:rPr lang="es-ES_tradnl" sz="1200">
              <a:latin typeface="Century Gothic" panose="020B0502020202020204" pitchFamily="34" charset="0"/>
            </a:rPr>
            <a:t>2. Capacidad Instalada </a:t>
          </a:r>
        </a:p>
        <a:p>
          <a:r>
            <a:rPr lang="es-ES_tradnl" sz="1200">
              <a:latin typeface="Century Gothic" panose="020B0502020202020204" pitchFamily="34" charset="0"/>
            </a:rPr>
            <a:t>3. Proyecto</a:t>
          </a:r>
        </a:p>
        <a:p>
          <a:r>
            <a:rPr lang="es-ES_tradnl" sz="1200">
              <a:latin typeface="Century Gothic" panose="020B0502020202020204" pitchFamily="34" charset="0"/>
            </a:rPr>
            <a:t>4. Marco lógico</a:t>
          </a:r>
        </a:p>
        <a:p>
          <a:r>
            <a:rPr lang="es-ES_tradnl" sz="1200">
              <a:latin typeface="Century Gothic" panose="020B0502020202020204" pitchFamily="34" charset="0"/>
            </a:rPr>
            <a:t>5. Presupuesto						</a:t>
          </a:r>
        </a:p>
        <a:p>
          <a:r>
            <a:rPr lang="es-ES_tradnl" sz="1200">
              <a:latin typeface="Century Gothic" panose="020B0502020202020204" pitchFamily="34" charset="0"/>
            </a:rPr>
            <a:t>6 Historía de éxito 				</a:t>
          </a:r>
        </a:p>
        <a:p>
          <a:r>
            <a:rPr lang="es-ES_tradnl" sz="1200">
              <a:latin typeface="Century Gothic" panose="020B0502020202020204" pitchFamily="34" charset="0"/>
            </a:rPr>
            <a:t>7. Tipo</a:t>
          </a:r>
          <a:r>
            <a:rPr lang="es-ES_tradnl" sz="1200" baseline="0">
              <a:latin typeface="Century Gothic" panose="020B0502020202020204" pitchFamily="34" charset="0"/>
            </a:rPr>
            <a:t> de Financiamiento</a:t>
          </a:r>
          <a:r>
            <a:rPr lang="es-ES_tradnl" sz="1200">
              <a:latin typeface="Century Gothic" panose="020B0502020202020204" pitchFamily="34" charset="0"/>
            </a:rPr>
            <a:t> solicitado:</a:t>
          </a:r>
          <a:r>
            <a:rPr lang="es-ES_tradnl" sz="1200" baseline="0">
              <a:latin typeface="Century Gothic" panose="020B0502020202020204" pitchFamily="34" charset="0"/>
            </a:rPr>
            <a:t> a)Desarrollo Integral /  b) Fortalecimiento </a:t>
          </a:r>
        </a:p>
        <a:p>
          <a:r>
            <a:rPr lang="es-ES_tradnl" sz="1200" baseline="0">
              <a:latin typeface="Century Gothic" panose="020B0502020202020204" pitchFamily="34" charset="0"/>
            </a:rPr>
            <a:t>8. Check List</a:t>
          </a:r>
          <a:r>
            <a:rPr lang="es-ES_tradnl" sz="1200">
              <a:latin typeface="Century Gothic" panose="020B0502020202020204" pitchFamily="34" charset="0"/>
            </a:rPr>
            <a:t>	 de documentos requeridos		</a:t>
          </a:r>
        </a:p>
      </xdr:txBody>
    </xdr:sp>
    <xdr:clientData/>
  </xdr:twoCellAnchor>
  <xdr:twoCellAnchor>
    <xdr:from>
      <xdr:col>2</xdr:col>
      <xdr:colOff>56185</xdr:colOff>
      <xdr:row>31</xdr:row>
      <xdr:rowOff>108731</xdr:rowOff>
    </xdr:from>
    <xdr:to>
      <xdr:col>11</xdr:col>
      <xdr:colOff>1732585</xdr:colOff>
      <xdr:row>53</xdr:row>
      <xdr:rowOff>11543</xdr:rowOff>
    </xdr:to>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3635276" y="8848640"/>
          <a:ext cx="9157854" cy="44748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1100">
              <a:latin typeface="Century Gothic" panose="020B0502020202020204" pitchFamily="34" charset="0"/>
            </a:rPr>
            <a:t>“FUNDACIÓN DIBUJANDO UN MAÑANA, A.C.” , con domicilio ubicado e</a:t>
          </a:r>
          <a:r>
            <a:rPr lang="es-ES_tradnl" sz="1100" baseline="0">
              <a:latin typeface="Century Gothic" panose="020B0502020202020204" pitchFamily="34" charset="0"/>
            </a:rPr>
            <a:t>n Calzada de la Naranja No. 138</a:t>
          </a:r>
          <a:r>
            <a:rPr lang="es-ES_tradnl" sz="1100">
              <a:latin typeface="Century Gothic" panose="020B0502020202020204" pitchFamily="34" charset="0"/>
            </a:rPr>
            <a:t>, Fracc. Industrial Alce Blanco, Naucalpan de Juárez, Estado de México, C.P. 53370,</a:t>
          </a:r>
          <a:r>
            <a:rPr lang="es-ES_tradnl" sz="1100" baseline="0">
              <a:latin typeface="Century Gothic" panose="020B0502020202020204" pitchFamily="34" charset="0"/>
            </a:rPr>
            <a:t> </a:t>
          </a:r>
          <a:r>
            <a:rPr lang="es-ES_tradnl" sz="1100">
              <a:latin typeface="Century Gothic" panose="020B0502020202020204" pitchFamily="34" charset="0"/>
            </a:rPr>
            <a:t>México, es la entidad responsable del tratamiento de datos personales y en su caso, de sus datos sensibles; los cuáles podrá obtener para respaldar y facilitar el cumplimiento de las relaciones jurídicas, sean laborales o la prestación de servicios administrativos o de otra índole, establecidas o por establecer con el titular y “FUNDACIÓN DIBUJANDO UN MAÑANA, A.C”. Dicha información podrá ser utilizada con fines de identificación, operación, administración y otros trámites de naturaleza análoga derivadas del mismo interés de la relación entre ambas partes.</a:t>
          </a:r>
        </a:p>
        <a:p>
          <a:pPr algn="l"/>
          <a:endParaRPr lang="es-ES_tradnl" sz="1100">
            <a:latin typeface="Century Gothic" panose="020B0502020202020204" pitchFamily="34" charset="0"/>
          </a:endParaRPr>
        </a:p>
        <a:p>
          <a:pPr algn="l"/>
          <a:r>
            <a:rPr lang="es-ES_tradnl" sz="1100">
              <a:latin typeface="Century Gothic" panose="020B0502020202020204" pitchFamily="34" charset="0"/>
            </a:rPr>
            <a:t>Los datos personales del titular, serán mantenidos en estricta confidencialidad, de conformidad con las medidas de seguridad, administrativas, técnicas y físicas de las políticas internas de “FUNDACIÓN DIBUJANDO UN MAÑANA, A.C.” apegadas a los principios rectores de la ley federal de protección de datos personales en posesión de los particulares, quedando prohibido su divulgación ilícita y limitando su uso a terceros, conforme a lo previsto en el presente Aviso de Privacidad. En apego al ejercicio de sus derechos de acceso, rectificación, cancelación, oposición, limitación de uso, transferencia o la revocación del consentimiento, usted podrá solicitar por escrito ante el Área responsable en la asociación, ubicada en el mismo domicilio antes mencionado, a partir del 6 de Enero del 2012 o a través del correo electrónico contacto@dibujando.org.mx</a:t>
          </a:r>
        </a:p>
        <a:p>
          <a:pPr algn="l"/>
          <a:endParaRPr lang="es-ES_tradnl" sz="1100">
            <a:latin typeface="Century Gothic" panose="020B0502020202020204" pitchFamily="34" charset="0"/>
          </a:endParaRPr>
        </a:p>
        <a:p>
          <a:pPr algn="l"/>
          <a:r>
            <a:rPr lang="es-ES_tradnl" sz="1100">
              <a:latin typeface="Century Gothic" panose="020B0502020202020204" pitchFamily="34" charset="0"/>
            </a:rPr>
            <a:t>La revocación del consentimiento sobre el tratamiento de sus datos personales, cuando resulte procedente, podrá solicitarlo por escrito a través del correo electrónico contacto@dibujando.org.mx</a:t>
          </a:r>
        </a:p>
        <a:p>
          <a:pPr algn="l"/>
          <a:endParaRPr lang="es-ES_tradnl" sz="1100">
            <a:latin typeface="Century Gothic" panose="020B0502020202020204" pitchFamily="34" charset="0"/>
          </a:endParaRPr>
        </a:p>
        <a:p>
          <a:pPr algn="l"/>
          <a:r>
            <a:rPr lang="es-ES_tradnl" sz="1100">
              <a:latin typeface="Century Gothic" panose="020B0502020202020204" pitchFamily="34" charset="0"/>
            </a:rPr>
            <a:t>“FUNDACIÓN DIBUJANDO UN MAÑANA, A.C.” podrá realizar la transferencia de datos cuando ésta sea necesaria para la continuidad de la misma relación establecida o por establecer entre el titular y “FUNDACIÓN DIBUJANDO UN MAÑANA, A.C.” y en caso contrario deberá existir notificación o aviso al titular para lograr su consentimiento, previo a la transferencia.</a:t>
          </a:r>
        </a:p>
        <a:p>
          <a:pPr algn="l"/>
          <a:endParaRPr lang="es-ES_tradnl" sz="1100">
            <a:latin typeface="Century Gothic" panose="020B0502020202020204" pitchFamily="34" charset="0"/>
          </a:endParaRPr>
        </a:p>
        <a:p>
          <a:pPr algn="l"/>
          <a:r>
            <a:rPr lang="es-ES_tradnl" sz="1100">
              <a:latin typeface="Century Gothic" panose="020B0502020202020204" pitchFamily="34" charset="0"/>
            </a:rPr>
            <a:t>“FUNDACIÓN DIBUJANDO UN MAÑANA, A.C.” a través de su área responsable del manejo de información de datos personales y de su página Web, informará a los titulares de acuerdo a sus políticas y procedimientos internos, cuando existan cambios en este aviso de privacidad.</a:t>
          </a:r>
        </a:p>
      </xdr:txBody>
    </xdr:sp>
    <xdr:clientData/>
  </xdr:twoCellAnchor>
  <xdr:twoCellAnchor editAs="oneCell">
    <xdr:from>
      <xdr:col>1</xdr:col>
      <xdr:colOff>6032</xdr:colOff>
      <xdr:row>1</xdr:row>
      <xdr:rowOff>25557</xdr:rowOff>
    </xdr:from>
    <xdr:to>
      <xdr:col>2</xdr:col>
      <xdr:colOff>625476</xdr:colOff>
      <xdr:row>5</xdr:row>
      <xdr:rowOff>1534</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3384232" y="241457"/>
          <a:ext cx="809943" cy="1093577"/>
        </a:xfrm>
        <a:prstGeom prst="rect">
          <a:avLst/>
        </a:prstGeom>
        <a:solidFill>
          <a:schemeClr val="bg1"/>
        </a:solid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4354</xdr:colOff>
      <xdr:row>1</xdr:row>
      <xdr:rowOff>6861</xdr:rowOff>
    </xdr:from>
    <xdr:to>
      <xdr:col>3</xdr:col>
      <xdr:colOff>531092</xdr:colOff>
      <xdr:row>5</xdr:row>
      <xdr:rowOff>2549</xdr:rowOff>
    </xdr:to>
    <xdr:pic>
      <xdr:nvPicPr>
        <xdr:cNvPr id="4" name="Imagen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2112224" y="184991"/>
          <a:ext cx="1071023" cy="1457013"/>
        </a:xfrm>
        <a:prstGeom prst="rect">
          <a:avLst/>
        </a:prstGeom>
        <a:solidFill>
          <a:schemeClr val="bg1"/>
        </a:solid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165100</xdr:colOff>
      <xdr:row>10</xdr:row>
      <xdr:rowOff>177800</xdr:rowOff>
    </xdr:from>
    <xdr:to>
      <xdr:col>17</xdr:col>
      <xdr:colOff>1257300</xdr:colOff>
      <xdr:row>34</xdr:row>
      <xdr:rowOff>139700</xdr:rowOff>
    </xdr:to>
    <xdr:graphicFrame macro="">
      <xdr:nvGraphicFramePr>
        <xdr:cNvPr id="11" name="Gráfico 10">
          <a:extLst>
            <a:ext uri="{FF2B5EF4-FFF2-40B4-BE49-F238E27FC236}">
              <a16:creationId xmlns:a16="http://schemas.microsoft.com/office/drawing/2014/main" id="{00000000-0008-0000-0F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202660</xdr:colOff>
      <xdr:row>34</xdr:row>
      <xdr:rowOff>215900</xdr:rowOff>
    </xdr:from>
    <xdr:to>
      <xdr:col>9</xdr:col>
      <xdr:colOff>1168400</xdr:colOff>
      <xdr:row>56</xdr:row>
      <xdr:rowOff>88900</xdr:rowOff>
    </xdr:to>
    <xdr:graphicFrame macro="">
      <xdr:nvGraphicFramePr>
        <xdr:cNvPr id="12" name="Gráfico 11">
          <a:extLst>
            <a:ext uri="{FF2B5EF4-FFF2-40B4-BE49-F238E27FC236}">
              <a16:creationId xmlns:a16="http://schemas.microsoft.com/office/drawing/2014/main" id="{00000000-0008-0000-0F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11</xdr:col>
      <xdr:colOff>0</xdr:colOff>
      <xdr:row>40</xdr:row>
      <xdr:rowOff>0</xdr:rowOff>
    </xdr:from>
    <xdr:ext cx="304800" cy="309033"/>
    <xdr:sp macro="" textlink="">
      <xdr:nvSpPr>
        <xdr:cNvPr id="15" name="AutoShape 1" descr="Résultats de recherche d'images pour « check icon red »">
          <a:extLst>
            <a:ext uri="{FF2B5EF4-FFF2-40B4-BE49-F238E27FC236}">
              <a16:creationId xmlns:a16="http://schemas.microsoft.com/office/drawing/2014/main" id="{00000000-0008-0000-0F00-00000F000000}"/>
            </a:ext>
          </a:extLst>
        </xdr:cNvPr>
        <xdr:cNvSpPr>
          <a:spLocks noChangeAspect="1" noChangeArrowheads="1"/>
        </xdr:cNvSpPr>
      </xdr:nvSpPr>
      <xdr:spPr bwMode="auto">
        <a:xfrm>
          <a:off x="1460500" y="5905500"/>
          <a:ext cx="304800" cy="3090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40</xdr:row>
      <xdr:rowOff>0</xdr:rowOff>
    </xdr:from>
    <xdr:ext cx="304800" cy="309033"/>
    <xdr:sp macro="" textlink="">
      <xdr:nvSpPr>
        <xdr:cNvPr id="16" name="AutoShape 1" descr="Résultats de recherche d'images pour « check icon red »">
          <a:extLst>
            <a:ext uri="{FF2B5EF4-FFF2-40B4-BE49-F238E27FC236}">
              <a16:creationId xmlns:a16="http://schemas.microsoft.com/office/drawing/2014/main" id="{00000000-0008-0000-0F00-000010000000}"/>
            </a:ext>
          </a:extLst>
        </xdr:cNvPr>
        <xdr:cNvSpPr>
          <a:spLocks noChangeAspect="1" noChangeArrowheads="1"/>
        </xdr:cNvSpPr>
      </xdr:nvSpPr>
      <xdr:spPr bwMode="auto">
        <a:xfrm>
          <a:off x="11137900" y="8724900"/>
          <a:ext cx="304800" cy="3090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xdr:col>
      <xdr:colOff>204367</xdr:colOff>
      <xdr:row>10</xdr:row>
      <xdr:rowOff>189771</xdr:rowOff>
    </xdr:from>
    <xdr:to>
      <xdr:col>9</xdr:col>
      <xdr:colOff>1197012</xdr:colOff>
      <xdr:row>34</xdr:row>
      <xdr:rowOff>102184</xdr:rowOff>
    </xdr:to>
    <xdr:graphicFrame macro="">
      <xdr:nvGraphicFramePr>
        <xdr:cNvPr id="17" name="Gráfico 16">
          <a:extLst>
            <a:ext uri="{FF2B5EF4-FFF2-40B4-BE49-F238E27FC236}">
              <a16:creationId xmlns:a16="http://schemas.microsoft.com/office/drawing/2014/main" id="{00000000-0008-0000-0F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oneCellAnchor>
    <xdr:from>
      <xdr:col>2</xdr:col>
      <xdr:colOff>0</xdr:colOff>
      <xdr:row>29</xdr:row>
      <xdr:rowOff>0</xdr:rowOff>
    </xdr:from>
    <xdr:ext cx="304800" cy="309033"/>
    <xdr:sp macro="" textlink="">
      <xdr:nvSpPr>
        <xdr:cNvPr id="6" name="AutoShape 1" descr="Résultats de recherche d'images pour « check icon red »">
          <a:extLst>
            <a:ext uri="{FF2B5EF4-FFF2-40B4-BE49-F238E27FC236}">
              <a16:creationId xmlns:a16="http://schemas.microsoft.com/office/drawing/2014/main" id="{00000000-0008-0000-1200-000006000000}"/>
            </a:ext>
          </a:extLst>
        </xdr:cNvPr>
        <xdr:cNvSpPr>
          <a:spLocks noChangeAspect="1" noChangeArrowheads="1"/>
        </xdr:cNvSpPr>
      </xdr:nvSpPr>
      <xdr:spPr bwMode="auto">
        <a:xfrm>
          <a:off x="17424400" y="2590800"/>
          <a:ext cx="304800" cy="30903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5196</xdr:colOff>
      <xdr:row>1</xdr:row>
      <xdr:rowOff>11545</xdr:rowOff>
    </xdr:from>
    <xdr:to>
      <xdr:col>2</xdr:col>
      <xdr:colOff>594469</xdr:colOff>
      <xdr:row>3</xdr:row>
      <xdr:rowOff>362516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093129" y="227715"/>
          <a:ext cx="805442" cy="1088266"/>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8181</xdr:colOff>
      <xdr:row>1</xdr:row>
      <xdr:rowOff>11042</xdr:rowOff>
    </xdr:from>
    <xdr:to>
      <xdr:col>2</xdr:col>
      <xdr:colOff>736565</xdr:colOff>
      <xdr:row>5</xdr:row>
      <xdr:rowOff>6350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737330" y="227212"/>
          <a:ext cx="944554" cy="130584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2888</xdr:colOff>
      <xdr:row>1</xdr:row>
      <xdr:rowOff>866</xdr:rowOff>
    </xdr:from>
    <xdr:to>
      <xdr:col>2</xdr:col>
      <xdr:colOff>619126</xdr:colOff>
      <xdr:row>4</xdr:row>
      <xdr:rowOff>482217</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905088" y="216766"/>
          <a:ext cx="921038" cy="1251082"/>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842969</xdr:colOff>
      <xdr:row>3</xdr:row>
      <xdr:rowOff>361875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98952" y="0"/>
          <a:ext cx="842969" cy="1127203"/>
        </a:xfrm>
        <a:prstGeom prst="rect">
          <a:avLst/>
        </a:prstGeom>
        <a:solidFill>
          <a:schemeClr val="bg1"/>
        </a:solid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43653</xdr:colOff>
      <xdr:row>0</xdr:row>
      <xdr:rowOff>0</xdr:rowOff>
    </xdr:from>
    <xdr:to>
      <xdr:col>0</xdr:col>
      <xdr:colOff>1315695</xdr:colOff>
      <xdr:row>4</xdr:row>
      <xdr:rowOff>733425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43653" y="0"/>
          <a:ext cx="1272042" cy="1533525"/>
        </a:xfrm>
        <a:prstGeom prst="rect">
          <a:avLst/>
        </a:prstGeom>
        <a:solidFill>
          <a:schemeClr val="bg1"/>
        </a:solidFill>
      </xdr:spPr>
    </xdr:pic>
    <xdr:clientData/>
  </xdr:twoCellAnchor>
  <xdr:twoCellAnchor editAs="oneCell">
    <xdr:from>
      <xdr:col>0</xdr:col>
      <xdr:colOff>43652</xdr:colOff>
      <xdr:row>0</xdr:row>
      <xdr:rowOff>0</xdr:rowOff>
    </xdr:from>
    <xdr:to>
      <xdr:col>0</xdr:col>
      <xdr:colOff>1355482</xdr:colOff>
      <xdr:row>4</xdr:row>
      <xdr:rowOff>576023</xdr:rowOff>
    </xdr:to>
    <xdr:pic>
      <xdr:nvPicPr>
        <xdr:cNvPr id="3" name="Imagen 2">
          <a:extLst>
            <a:ext uri="{FF2B5EF4-FFF2-40B4-BE49-F238E27FC236}">
              <a16:creationId xmlns:a16="http://schemas.microsoft.com/office/drawing/2014/main" id="{D6411023-ED6C-0D4F-B288-C01689108CAE}"/>
            </a:ext>
          </a:extLst>
        </xdr:cNvPr>
        <xdr:cNvPicPr>
          <a:picLocks noChangeAspect="1"/>
        </xdr:cNvPicPr>
      </xdr:nvPicPr>
      <xdr:blipFill>
        <a:blip xmlns:r="http://schemas.openxmlformats.org/officeDocument/2006/relationships" r:embed="rId1"/>
        <a:stretch>
          <a:fillRect/>
        </a:stretch>
      </xdr:blipFill>
      <xdr:spPr>
        <a:xfrm>
          <a:off x="43652" y="0"/>
          <a:ext cx="1311830" cy="1668223"/>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772804</xdr:colOff>
      <xdr:row>10</xdr:row>
      <xdr:rowOff>146713</xdr:rowOff>
    </xdr:from>
    <xdr:to>
      <xdr:col>8</xdr:col>
      <xdr:colOff>217236</xdr:colOff>
      <xdr:row>10</xdr:row>
      <xdr:rowOff>4921913</xdr:rowOff>
    </xdr:to>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4048067" y="2903950"/>
          <a:ext cx="6128643" cy="477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a:p>
      </xdr:txBody>
    </xdr:sp>
    <xdr:clientData/>
  </xdr:twoCellAnchor>
  <xdr:twoCellAnchor editAs="oneCell">
    <xdr:from>
      <xdr:col>1</xdr:col>
      <xdr:colOff>7731</xdr:colOff>
      <xdr:row>1</xdr:row>
      <xdr:rowOff>34636</xdr:rowOff>
    </xdr:from>
    <xdr:to>
      <xdr:col>2</xdr:col>
      <xdr:colOff>257358</xdr:colOff>
      <xdr:row>5</xdr:row>
      <xdr:rowOff>912</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3319801" y="454240"/>
          <a:ext cx="1077644" cy="1465659"/>
        </a:xfrm>
        <a:prstGeom prst="rect">
          <a:avLst/>
        </a:prstGeom>
        <a:solidFill>
          <a:schemeClr val="bg1"/>
        </a:solidFill>
      </xdr:spPr>
    </xdr:pic>
    <xdr:clientData/>
  </xdr:twoCellAnchor>
  <xdr:twoCellAnchor>
    <xdr:from>
      <xdr:col>1</xdr:col>
      <xdr:colOff>772804</xdr:colOff>
      <xdr:row>10</xdr:row>
      <xdr:rowOff>146713</xdr:rowOff>
    </xdr:from>
    <xdr:to>
      <xdr:col>8</xdr:col>
      <xdr:colOff>217236</xdr:colOff>
      <xdr:row>10</xdr:row>
      <xdr:rowOff>4921913</xdr:rowOff>
    </xdr:to>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3503304" y="3842413"/>
          <a:ext cx="6162732" cy="477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_tradnl" sz="1600"/>
        </a:p>
        <a:p>
          <a:r>
            <a:rPr lang="es-ES_tradnl" sz="1600"/>
            <a:t>Narrativa</a:t>
          </a:r>
          <a:r>
            <a:rPr lang="es-ES_tradnl" sz="1600" baseline="0"/>
            <a:t> de la historia incluyendo impacto logrado.  </a:t>
          </a:r>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baseline="0"/>
        </a:p>
        <a:p>
          <a:endParaRPr lang="es-ES_tradnl" sz="1600"/>
        </a:p>
      </xdr:txBody>
    </xdr:sp>
    <xdr:clientData/>
  </xdr:twoCellAnchor>
  <xdr:twoCellAnchor>
    <xdr:from>
      <xdr:col>8</xdr:col>
      <xdr:colOff>446605</xdr:colOff>
      <xdr:row>10</xdr:row>
      <xdr:rowOff>1857202</xdr:rowOff>
    </xdr:from>
    <xdr:to>
      <xdr:col>11</xdr:col>
      <xdr:colOff>794743</xdr:colOff>
      <xdr:row>10</xdr:row>
      <xdr:rowOff>2993417</xdr:rowOff>
    </xdr:to>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9895405" y="5552902"/>
          <a:ext cx="4374038" cy="113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800" b="1"/>
            <a:t> INSERTAR</a:t>
          </a:r>
          <a:r>
            <a:rPr lang="es-ES_tradnl" sz="1800" b="1" baseline="0"/>
            <a:t> UNA </a:t>
          </a:r>
          <a:r>
            <a:rPr lang="es-ES_tradnl" sz="1800" b="1"/>
            <a:t>FOTO AQUI</a:t>
          </a:r>
          <a:r>
            <a:rPr lang="es-ES_tradnl" sz="1800" b="1" baseline="0"/>
            <a:t> </a:t>
          </a:r>
        </a:p>
        <a:p>
          <a:pPr algn="ctr"/>
          <a:r>
            <a:rPr lang="es-ES_tradnl" sz="1400" b="0" baseline="0"/>
            <a:t>Recuerda proteger la privacidad de niñas, niños, adolescentes y jóvenes. Por favor, incluye fotografías en donde no aparezcan rostros.</a:t>
          </a:r>
        </a:p>
        <a:p>
          <a:pPr algn="ctr"/>
          <a:endParaRPr lang="es-ES_tradnl" sz="1800" b="1"/>
        </a:p>
      </xdr:txBody>
    </xdr:sp>
    <xdr:clientData/>
  </xdr:twoCellAnchor>
  <xdr:twoCellAnchor editAs="oneCell">
    <xdr:from>
      <xdr:col>1</xdr:col>
      <xdr:colOff>7731</xdr:colOff>
      <xdr:row>1</xdr:row>
      <xdr:rowOff>34636</xdr:rowOff>
    </xdr:from>
    <xdr:to>
      <xdr:col>2</xdr:col>
      <xdr:colOff>257358</xdr:colOff>
      <xdr:row>4</xdr:row>
      <xdr:rowOff>470812</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738231" y="250536"/>
          <a:ext cx="1075127" cy="1464876"/>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5740</xdr:colOff>
      <xdr:row>1</xdr:row>
      <xdr:rowOff>17466</xdr:rowOff>
    </xdr:from>
    <xdr:to>
      <xdr:col>3</xdr:col>
      <xdr:colOff>214043</xdr:colOff>
      <xdr:row>3</xdr:row>
      <xdr:rowOff>438818</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909809" y="231882"/>
          <a:ext cx="1005489" cy="1361481"/>
        </a:xfrm>
        <a:prstGeom prst="rect">
          <a:avLst/>
        </a:prstGeom>
        <a:solidFill>
          <a:schemeClr val="bg1"/>
        </a:solid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15622</xdr:colOff>
      <xdr:row>1</xdr:row>
      <xdr:rowOff>12138</xdr:rowOff>
    </xdr:from>
    <xdr:to>
      <xdr:col>3</xdr:col>
      <xdr:colOff>286913</xdr:colOff>
      <xdr:row>4</xdr:row>
      <xdr:rowOff>356637</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4915799" y="225678"/>
          <a:ext cx="1069256" cy="1479632"/>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ndaciondibujando.sharepoint.com/Users/direcciondeinversionsocial/Desktop/FORMATOS%20CLAUDIA/Copia%20de%20Formato%20de%20Aplicacion%20FDUM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dad Instalada"/>
      <sheetName val="Criterios"/>
      <sheetName val="Proyecto"/>
      <sheetName val="Evaluación"/>
    </sheetNames>
    <sheetDataSet>
      <sheetData sheetId="0" refreshError="1"/>
      <sheetData sheetId="1" refreshError="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C896750-7A84-A34B-A0A7-75E1333F6ABD}" name="Tabla1" displayName="Tabla1" ref="L9:O25" totalsRowShown="0" headerRowDxfId="8">
  <autoFilter ref="L9:O25" xr:uid="{48CC9BA5-754B-1A47-909D-6874FDB56DCC}"/>
  <tableColumns count="4">
    <tableColumn id="1" xr3:uid="{A6D10548-1074-7046-8674-9A3DDED63140}" name="Valores para ponderación" dataDxfId="7"/>
    <tableColumn id="2" xr3:uid="{803E119A-58B5-7A4F-A9E1-C3C6382591E3}" name="Columna1" dataDxfId="6"/>
    <tableColumn id="3" xr3:uid="{27338057-A640-E34E-B5B7-E230583AAF0F}" name="Columna2"/>
    <tableColumn id="4" xr3:uid="{E4652A53-0A4B-F149-8E85-4548EB2FF457}" name="Columna3" dataDxfId="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8A2318-2064-FA42-8A2A-95D46AFA9B90}" name="Tabla2" displayName="Tabla2" ref="F41:G45" totalsRowShown="0" headerRowDxfId="4" dataDxfId="3" tableBorderDxfId="2">
  <autoFilter ref="F41:G45" xr:uid="{49AF6345-3452-6A47-AD06-A0B51C504355}"/>
  <tableColumns count="2">
    <tableColumn id="1" xr3:uid="{E5A907CC-ECA8-A240-B1D7-F6DD1C1CD115}" name="Escala" dataDxfId="1"/>
    <tableColumn id="2" xr3:uid="{3F9A86DC-812D-8748-8747-8B8FBA583D1A}" name="Valor"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versionsocial@dibujando.org.mx" TargetMode="External"/><Relationship Id="rId7" Type="http://schemas.openxmlformats.org/officeDocument/2006/relationships/printerSettings" Target="../printerSettings/printerSettings1.bin"/><Relationship Id="rId2" Type="http://schemas.openxmlformats.org/officeDocument/2006/relationships/hyperlink" Target="mailto:Inversionsocial2@dibujando.org.mx" TargetMode="External"/><Relationship Id="rId1" Type="http://schemas.openxmlformats.org/officeDocument/2006/relationships/hyperlink" Target="mailto:Inversionsocial3@dibujando.org.mx" TargetMode="External"/><Relationship Id="rId6" Type="http://schemas.openxmlformats.org/officeDocument/2006/relationships/hyperlink" Target="mailto:bpegueros@dibujando.org.mx" TargetMode="External"/><Relationship Id="rId5" Type="http://schemas.openxmlformats.org/officeDocument/2006/relationships/hyperlink" Target="mailto:dis@dibujando.org.mx" TargetMode="External"/><Relationship Id="rId10" Type="http://schemas.openxmlformats.org/officeDocument/2006/relationships/ctrlProp" Target="../ctrlProps/ctrlProp1.xml"/><Relationship Id="rId4" Type="http://schemas.openxmlformats.org/officeDocument/2006/relationships/hyperlink" Target="mailto:Inversionsocial4@dibujando.org.mx"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S57"/>
  <sheetViews>
    <sheetView tabSelected="1" zoomScale="115" zoomScaleNormal="115" workbookViewId="0">
      <selection activeCell="F31" sqref="F31"/>
    </sheetView>
  </sheetViews>
  <sheetFormatPr baseColWidth="10" defaultColWidth="10.83203125" defaultRowHeight="16"/>
  <cols>
    <col min="1" max="1" width="15.83203125" style="53" customWidth="1"/>
    <col min="2" max="2" width="2.5" style="53" customWidth="1"/>
    <col min="3" max="11" width="10.83203125" style="53"/>
    <col min="12" max="12" width="27.33203125" style="53" customWidth="1"/>
    <col min="13" max="18" width="10.83203125" style="53"/>
    <col min="19" max="19" width="15.1640625" style="53" bestFit="1" customWidth="1"/>
    <col min="20" max="16384" width="10.83203125" style="53"/>
  </cols>
  <sheetData>
    <row r="1" spans="2:19" ht="17" thickBot="1"/>
    <row r="2" spans="2:19">
      <c r="B2" s="458" t="s">
        <v>308</v>
      </c>
      <c r="C2" s="459"/>
      <c r="D2" s="459"/>
      <c r="E2" s="459"/>
      <c r="F2" s="459"/>
      <c r="G2" s="459"/>
      <c r="H2" s="459"/>
      <c r="I2" s="459"/>
      <c r="J2" s="459"/>
      <c r="K2" s="459"/>
      <c r="L2" s="460"/>
    </row>
    <row r="3" spans="2:19">
      <c r="B3" s="461"/>
      <c r="C3" s="462"/>
      <c r="D3" s="462"/>
      <c r="E3" s="462"/>
      <c r="F3" s="462"/>
      <c r="G3" s="462"/>
      <c r="H3" s="462"/>
      <c r="I3" s="462"/>
      <c r="J3" s="462"/>
      <c r="K3" s="462"/>
      <c r="L3" s="463"/>
    </row>
    <row r="4" spans="2:19" ht="28">
      <c r="B4" s="472" t="s">
        <v>297</v>
      </c>
      <c r="C4" s="473"/>
      <c r="D4" s="473"/>
      <c r="E4" s="473"/>
      <c r="F4" s="473"/>
      <c r="G4" s="473"/>
      <c r="H4" s="473"/>
      <c r="I4" s="473"/>
      <c r="J4" s="473"/>
      <c r="K4" s="473"/>
      <c r="L4" s="474"/>
    </row>
    <row r="5" spans="2:19" ht="28" customHeight="1">
      <c r="B5" s="464" t="s">
        <v>309</v>
      </c>
      <c r="C5" s="465"/>
      <c r="D5" s="465"/>
      <c r="E5" s="465"/>
      <c r="F5" s="465"/>
      <c r="G5" s="465"/>
      <c r="H5" s="465"/>
      <c r="I5" s="465"/>
      <c r="J5" s="465"/>
      <c r="K5" s="465"/>
      <c r="L5" s="466"/>
    </row>
    <row r="6" spans="2:19" ht="18">
      <c r="B6" s="61"/>
      <c r="C6" s="62"/>
      <c r="D6" s="62"/>
      <c r="E6" s="62"/>
      <c r="F6" s="62"/>
      <c r="G6" s="62"/>
      <c r="H6" s="62"/>
      <c r="I6" s="62"/>
      <c r="J6" s="62"/>
      <c r="K6" s="62"/>
      <c r="L6" s="63"/>
    </row>
    <row r="7" spans="2:19" ht="44" customHeight="1">
      <c r="B7" s="61"/>
      <c r="C7" s="475" t="s">
        <v>598</v>
      </c>
      <c r="D7" s="475"/>
      <c r="E7" s="475"/>
      <c r="F7" s="475"/>
      <c r="G7" s="475"/>
      <c r="H7" s="475"/>
      <c r="I7" s="475"/>
      <c r="J7" s="475"/>
      <c r="K7" s="475"/>
      <c r="L7" s="476"/>
    </row>
    <row r="8" spans="2:19" ht="18">
      <c r="B8" s="61"/>
      <c r="C8" s="117"/>
      <c r="D8" s="118"/>
      <c r="E8" s="118"/>
      <c r="F8" s="118"/>
      <c r="G8" s="118"/>
      <c r="H8" s="118"/>
      <c r="I8" s="118"/>
      <c r="J8" s="118"/>
      <c r="K8" s="118"/>
      <c r="L8" s="119"/>
    </row>
    <row r="9" spans="2:19" ht="41" customHeight="1">
      <c r="B9" s="61"/>
      <c r="C9" s="469"/>
      <c r="D9" s="469"/>
      <c r="E9" s="469"/>
      <c r="F9" s="469"/>
      <c r="G9" s="469"/>
      <c r="H9" s="469"/>
      <c r="I9" s="469"/>
      <c r="J9" s="469"/>
      <c r="K9" s="469"/>
      <c r="L9" s="66"/>
    </row>
    <row r="10" spans="2:19" ht="18">
      <c r="B10" s="61"/>
      <c r="C10" s="64"/>
      <c r="D10" s="65"/>
      <c r="E10" s="65"/>
      <c r="F10" s="65"/>
      <c r="G10" s="65"/>
      <c r="H10" s="65"/>
      <c r="I10" s="65"/>
      <c r="J10" s="65"/>
      <c r="K10" s="65"/>
      <c r="L10" s="66"/>
    </row>
    <row r="11" spans="2:19" ht="18">
      <c r="B11" s="61"/>
      <c r="C11" s="64"/>
      <c r="D11" s="65"/>
      <c r="E11" s="65"/>
      <c r="F11" s="65"/>
      <c r="G11" s="65"/>
      <c r="H11" s="65"/>
      <c r="I11" s="65"/>
      <c r="J11" s="65"/>
      <c r="K11" s="65"/>
      <c r="L11" s="66"/>
    </row>
    <row r="12" spans="2:19" ht="18">
      <c r="B12" s="61"/>
      <c r="C12" s="64"/>
      <c r="D12" s="65"/>
      <c r="E12" s="65"/>
      <c r="F12" s="65"/>
      <c r="G12" s="65"/>
      <c r="H12" s="65"/>
      <c r="I12" s="65"/>
      <c r="J12" s="65"/>
      <c r="K12" s="65"/>
      <c r="L12" s="66"/>
    </row>
    <row r="13" spans="2:19" ht="18">
      <c r="B13" s="61"/>
      <c r="C13" s="64"/>
      <c r="D13" s="65"/>
      <c r="E13" s="65"/>
      <c r="F13" s="65"/>
      <c r="G13" s="65"/>
      <c r="H13" s="65"/>
      <c r="I13" s="65"/>
      <c r="J13" s="65"/>
      <c r="K13" s="65"/>
      <c r="L13" s="66"/>
    </row>
    <row r="14" spans="2:19" ht="18">
      <c r="B14" s="61"/>
      <c r="C14" s="64"/>
      <c r="D14" s="65"/>
      <c r="E14" s="65"/>
      <c r="F14" s="65"/>
      <c r="G14" s="65"/>
      <c r="H14" s="65"/>
      <c r="I14" s="65"/>
      <c r="J14" s="65"/>
      <c r="K14" s="65"/>
      <c r="L14" s="66"/>
      <c r="R14" s="67"/>
      <c r="S14" s="67"/>
    </row>
    <row r="15" spans="2:19" ht="18">
      <c r="B15" s="61"/>
      <c r="C15" s="43" t="s">
        <v>327</v>
      </c>
      <c r="D15" s="43"/>
      <c r="E15" s="43"/>
      <c r="F15" s="43"/>
      <c r="G15" s="43"/>
      <c r="H15" s="43"/>
      <c r="I15" s="43"/>
      <c r="J15" s="43"/>
      <c r="K15" s="43"/>
      <c r="L15" s="44"/>
    </row>
    <row r="16" spans="2:19" ht="8" customHeight="1">
      <c r="B16" s="61"/>
      <c r="C16" s="43"/>
      <c r="D16" s="43"/>
      <c r="E16" s="43"/>
      <c r="F16" s="43"/>
      <c r="G16" s="43"/>
      <c r="H16" s="43"/>
      <c r="I16" s="43"/>
      <c r="J16" s="43"/>
      <c r="K16" s="43"/>
      <c r="L16" s="44"/>
    </row>
    <row r="17" spans="2:12" ht="18">
      <c r="B17" s="61"/>
      <c r="C17" s="43" t="s">
        <v>328</v>
      </c>
      <c r="D17" s="43"/>
      <c r="E17" s="43"/>
      <c r="F17" s="43"/>
      <c r="G17" s="43"/>
      <c r="H17" s="43"/>
      <c r="I17" s="43"/>
      <c r="J17" s="43"/>
      <c r="K17" s="43"/>
      <c r="L17" s="44"/>
    </row>
    <row r="18" spans="2:12" ht="32" customHeight="1">
      <c r="B18" s="61"/>
      <c r="C18" s="470" t="s">
        <v>329</v>
      </c>
      <c r="D18" s="470"/>
      <c r="E18" s="470"/>
      <c r="F18" s="470"/>
      <c r="G18" s="470"/>
      <c r="H18" s="470"/>
      <c r="I18" s="470"/>
      <c r="J18" s="470"/>
      <c r="K18" s="470"/>
      <c r="L18" s="471"/>
    </row>
    <row r="19" spans="2:12" ht="18">
      <c r="B19" s="61"/>
      <c r="C19" s="43" t="s">
        <v>330</v>
      </c>
      <c r="D19" s="43"/>
      <c r="E19" s="43"/>
      <c r="F19" s="43"/>
      <c r="G19" s="43"/>
      <c r="H19" s="43"/>
      <c r="I19" s="43"/>
      <c r="J19" s="43"/>
      <c r="K19" s="43"/>
      <c r="L19" s="44"/>
    </row>
    <row r="20" spans="2:12" ht="49" customHeight="1">
      <c r="B20" s="61"/>
      <c r="C20" s="470" t="s">
        <v>599</v>
      </c>
      <c r="D20" s="470"/>
      <c r="E20" s="470"/>
      <c r="F20" s="470"/>
      <c r="G20" s="470"/>
      <c r="H20" s="470"/>
      <c r="I20" s="470"/>
      <c r="J20" s="470"/>
      <c r="K20" s="470"/>
      <c r="L20" s="471"/>
    </row>
    <row r="21" spans="2:12" ht="44" customHeight="1">
      <c r="B21" s="61"/>
      <c r="C21" s="470" t="s">
        <v>256</v>
      </c>
      <c r="D21" s="470"/>
      <c r="E21" s="470"/>
      <c r="F21" s="470"/>
      <c r="G21" s="470"/>
      <c r="H21" s="470"/>
      <c r="I21" s="470"/>
      <c r="J21" s="470"/>
      <c r="K21" s="470"/>
      <c r="L21" s="471"/>
    </row>
    <row r="22" spans="2:12" ht="77" customHeight="1">
      <c r="B22" s="61"/>
      <c r="C22" s="470" t="s">
        <v>592</v>
      </c>
      <c r="D22" s="470"/>
      <c r="E22" s="470"/>
      <c r="F22" s="470"/>
      <c r="G22" s="470"/>
      <c r="H22" s="470"/>
      <c r="I22" s="470"/>
      <c r="J22" s="470"/>
      <c r="K22" s="470"/>
      <c r="L22" s="471"/>
    </row>
    <row r="23" spans="2:12" ht="18">
      <c r="B23" s="61"/>
      <c r="C23" s="43"/>
      <c r="D23" s="43"/>
      <c r="E23" s="43"/>
      <c r="F23" s="43"/>
      <c r="G23" s="43"/>
      <c r="H23" s="43"/>
      <c r="I23" s="43"/>
      <c r="J23" s="43"/>
      <c r="K23" s="43"/>
      <c r="L23" s="44"/>
    </row>
    <row r="24" spans="2:12" ht="18">
      <c r="B24" s="61"/>
      <c r="C24" s="144" t="s">
        <v>577</v>
      </c>
      <c r="D24" s="45"/>
      <c r="E24" s="45"/>
      <c r="F24" s="144" t="s">
        <v>578</v>
      </c>
      <c r="G24" s="45"/>
      <c r="H24" s="45"/>
      <c r="I24" s="144" t="s">
        <v>579</v>
      </c>
      <c r="J24" s="45"/>
      <c r="K24" s="45"/>
      <c r="L24" s="44"/>
    </row>
    <row r="25" spans="2:12" ht="18">
      <c r="B25" s="61"/>
      <c r="C25" s="45" t="s">
        <v>590</v>
      </c>
      <c r="D25" s="45"/>
      <c r="E25" s="45"/>
      <c r="F25" s="45" t="s">
        <v>808</v>
      </c>
      <c r="G25" s="45"/>
      <c r="H25" s="45"/>
      <c r="I25" s="45" t="s">
        <v>591</v>
      </c>
      <c r="J25" s="45"/>
      <c r="K25" s="45"/>
      <c r="L25" s="44"/>
    </row>
    <row r="26" spans="2:12" ht="18">
      <c r="B26" s="61"/>
      <c r="C26" s="45" t="s">
        <v>584</v>
      </c>
      <c r="D26" s="45"/>
      <c r="E26" s="45"/>
      <c r="F26" s="45" t="s">
        <v>809</v>
      </c>
      <c r="G26" s="45"/>
      <c r="H26" s="45"/>
      <c r="I26" s="45" t="s">
        <v>585</v>
      </c>
      <c r="J26" s="45"/>
      <c r="K26" s="45"/>
      <c r="L26" s="44"/>
    </row>
    <row r="27" spans="2:12" ht="18">
      <c r="B27" s="61"/>
      <c r="C27" s="45" t="s">
        <v>588</v>
      </c>
      <c r="D27" s="45"/>
      <c r="E27" s="45"/>
      <c r="F27" s="45" t="s">
        <v>810</v>
      </c>
      <c r="G27" s="45"/>
      <c r="H27" s="45"/>
      <c r="I27" s="45" t="s">
        <v>589</v>
      </c>
      <c r="J27" s="45"/>
      <c r="K27" s="45"/>
      <c r="L27" s="44"/>
    </row>
    <row r="28" spans="2:12" ht="18">
      <c r="B28" s="61"/>
      <c r="C28" s="45" t="s">
        <v>586</v>
      </c>
      <c r="D28" s="45"/>
      <c r="E28" s="45"/>
      <c r="F28" s="45" t="s">
        <v>811</v>
      </c>
      <c r="G28" s="45"/>
      <c r="H28" s="45"/>
      <c r="I28" s="45" t="s">
        <v>587</v>
      </c>
      <c r="J28" s="45"/>
      <c r="K28" s="45"/>
      <c r="L28" s="44"/>
    </row>
    <row r="29" spans="2:12" ht="18">
      <c r="B29" s="61"/>
      <c r="C29" s="45" t="s">
        <v>580</v>
      </c>
      <c r="D29" s="45"/>
      <c r="E29" s="45"/>
      <c r="F29" s="45" t="s">
        <v>812</v>
      </c>
      <c r="G29" s="45"/>
      <c r="H29" s="45"/>
      <c r="I29" s="45" t="s">
        <v>581</v>
      </c>
      <c r="J29" s="45"/>
      <c r="K29" s="45"/>
      <c r="L29" s="44"/>
    </row>
    <row r="30" spans="2:12">
      <c r="B30" s="55"/>
      <c r="C30" s="45" t="s">
        <v>582</v>
      </c>
      <c r="D30" s="45"/>
      <c r="E30" s="45"/>
      <c r="F30" s="45" t="s">
        <v>813</v>
      </c>
      <c r="G30" s="45"/>
      <c r="H30" s="45"/>
      <c r="I30" s="45" t="s">
        <v>583</v>
      </c>
      <c r="J30" s="45"/>
      <c r="K30" s="45"/>
      <c r="L30" s="44"/>
    </row>
    <row r="31" spans="2:12">
      <c r="B31" s="55"/>
      <c r="C31" s="43"/>
      <c r="D31" s="43"/>
      <c r="E31" s="43"/>
      <c r="F31" s="43"/>
      <c r="G31" s="43"/>
      <c r="H31" s="43"/>
      <c r="I31" s="43"/>
      <c r="J31" s="43"/>
      <c r="K31" s="43"/>
      <c r="L31" s="44"/>
    </row>
    <row r="32" spans="2:12">
      <c r="B32" s="55"/>
      <c r="C32" s="42"/>
      <c r="D32" s="43"/>
      <c r="E32" s="43"/>
      <c r="F32" s="43"/>
      <c r="G32" s="43"/>
      <c r="H32" s="43"/>
      <c r="I32" s="43"/>
      <c r="J32" s="43"/>
      <c r="K32" s="43"/>
      <c r="L32" s="44"/>
    </row>
    <row r="33" spans="2:12">
      <c r="B33" s="55"/>
      <c r="C33" s="42"/>
      <c r="D33" s="43"/>
      <c r="E33" s="43"/>
      <c r="F33" s="43"/>
      <c r="G33" s="43"/>
      <c r="H33" s="43"/>
      <c r="I33" s="43"/>
      <c r="J33" s="43"/>
      <c r="K33" s="43"/>
      <c r="L33" s="44"/>
    </row>
    <row r="34" spans="2:12">
      <c r="B34" s="55"/>
      <c r="C34" s="42"/>
      <c r="D34" s="43"/>
      <c r="E34" s="43"/>
      <c r="F34" s="43"/>
      <c r="G34" s="43"/>
      <c r="H34" s="43"/>
      <c r="I34" s="43"/>
      <c r="J34" s="43"/>
      <c r="K34" s="43"/>
      <c r="L34" s="44"/>
    </row>
    <row r="35" spans="2:12">
      <c r="B35" s="55"/>
      <c r="C35" s="42"/>
      <c r="D35" s="43"/>
      <c r="E35" s="43"/>
      <c r="F35" s="43"/>
      <c r="G35" s="43"/>
      <c r="H35" s="43"/>
      <c r="I35" s="43"/>
      <c r="J35" s="43"/>
      <c r="K35" s="43"/>
      <c r="L35" s="44"/>
    </row>
    <row r="36" spans="2:12">
      <c r="B36" s="55"/>
      <c r="C36" s="42"/>
      <c r="D36" s="43"/>
      <c r="E36" s="43"/>
      <c r="F36" s="43"/>
      <c r="G36" s="43"/>
      <c r="H36" s="43"/>
      <c r="I36" s="43"/>
      <c r="J36" s="43"/>
      <c r="K36" s="43"/>
      <c r="L36" s="44"/>
    </row>
    <row r="37" spans="2:12">
      <c r="B37" s="55"/>
      <c r="C37" s="42"/>
      <c r="D37" s="43"/>
      <c r="E37" s="43"/>
      <c r="F37" s="43"/>
      <c r="G37" s="43"/>
      <c r="H37" s="43"/>
      <c r="I37" s="43"/>
      <c r="J37" s="43"/>
      <c r="K37" s="43"/>
      <c r="L37" s="44"/>
    </row>
    <row r="38" spans="2:12">
      <c r="B38" s="55"/>
      <c r="C38" s="42"/>
      <c r="D38" s="43"/>
      <c r="E38" s="43"/>
      <c r="F38" s="43"/>
      <c r="G38" s="43"/>
      <c r="H38" s="43"/>
      <c r="I38" s="43"/>
      <c r="J38" s="43"/>
      <c r="K38" s="43"/>
      <c r="L38" s="44"/>
    </row>
    <row r="39" spans="2:12">
      <c r="B39" s="55"/>
      <c r="C39" s="42"/>
      <c r="D39" s="43"/>
      <c r="E39" s="43"/>
      <c r="F39" s="43"/>
      <c r="G39" s="43"/>
      <c r="H39" s="43"/>
      <c r="I39" s="43"/>
      <c r="J39" s="43"/>
      <c r="K39" s="43"/>
      <c r="L39" s="44"/>
    </row>
    <row r="40" spans="2:12">
      <c r="B40" s="55"/>
      <c r="C40" s="42"/>
      <c r="D40" s="43"/>
      <c r="E40" s="43"/>
      <c r="F40" s="43"/>
      <c r="G40" s="43"/>
      <c r="H40" s="43"/>
      <c r="I40" s="43"/>
      <c r="J40" s="43"/>
      <c r="K40" s="43"/>
      <c r="L40" s="44"/>
    </row>
    <row r="41" spans="2:12">
      <c r="B41" s="55"/>
      <c r="C41" s="42"/>
      <c r="D41" s="43"/>
      <c r="E41" s="43"/>
      <c r="F41" s="43"/>
      <c r="G41" s="43"/>
      <c r="H41" s="43"/>
      <c r="I41" s="43"/>
      <c r="J41" s="43"/>
      <c r="K41" s="43"/>
      <c r="L41" s="44"/>
    </row>
    <row r="42" spans="2:12">
      <c r="B42" s="55"/>
      <c r="C42" s="42"/>
      <c r="D42" s="43"/>
      <c r="E42" s="43"/>
      <c r="F42" s="43"/>
      <c r="G42" s="43"/>
      <c r="H42" s="43"/>
      <c r="I42" s="43"/>
      <c r="J42" s="43"/>
      <c r="K42" s="43"/>
      <c r="L42" s="44"/>
    </row>
    <row r="43" spans="2:12">
      <c r="B43" s="55"/>
      <c r="C43" s="42"/>
      <c r="D43" s="43"/>
      <c r="E43" s="43"/>
      <c r="F43" s="43"/>
      <c r="G43" s="43"/>
      <c r="H43" s="43"/>
      <c r="I43" s="43"/>
      <c r="J43" s="43"/>
      <c r="K43" s="43"/>
      <c r="L43" s="44"/>
    </row>
    <row r="44" spans="2:12">
      <c r="B44" s="55"/>
      <c r="C44" s="42"/>
      <c r="D44" s="43"/>
      <c r="E44" s="43"/>
      <c r="F44" s="43"/>
      <c r="G44" s="43"/>
      <c r="H44" s="43"/>
      <c r="I44" s="43"/>
      <c r="J44" s="43"/>
      <c r="K44" s="43"/>
      <c r="L44" s="44"/>
    </row>
    <row r="45" spans="2:12">
      <c r="B45" s="55"/>
      <c r="C45" s="42"/>
      <c r="D45" s="43"/>
      <c r="E45" s="43"/>
      <c r="F45" s="43"/>
      <c r="G45" s="43"/>
      <c r="H45" s="43"/>
      <c r="I45" s="43"/>
      <c r="J45" s="43"/>
      <c r="K45" s="43"/>
      <c r="L45" s="44"/>
    </row>
    <row r="46" spans="2:12">
      <c r="B46" s="55"/>
      <c r="C46" s="42"/>
      <c r="D46" s="43"/>
      <c r="E46" s="43"/>
      <c r="F46" s="43"/>
      <c r="G46" s="43"/>
      <c r="H46" s="43"/>
      <c r="I46" s="43"/>
      <c r="J46" s="43"/>
      <c r="K46" s="43"/>
      <c r="L46" s="44"/>
    </row>
    <row r="47" spans="2:12">
      <c r="B47" s="55"/>
      <c r="C47" s="42"/>
      <c r="D47" s="43"/>
      <c r="E47" s="43"/>
      <c r="F47" s="43"/>
      <c r="G47" s="43"/>
      <c r="H47" s="43"/>
      <c r="I47" s="43"/>
      <c r="J47" s="43"/>
      <c r="K47" s="43"/>
      <c r="L47" s="44"/>
    </row>
    <row r="48" spans="2:12">
      <c r="B48" s="55"/>
      <c r="C48" s="42"/>
      <c r="D48" s="43"/>
      <c r="E48" s="43"/>
      <c r="F48" s="43"/>
      <c r="G48" s="43"/>
      <c r="H48" s="43"/>
      <c r="I48" s="43"/>
      <c r="J48" s="43"/>
      <c r="K48" s="43"/>
      <c r="L48" s="44"/>
    </row>
    <row r="49" spans="2:12">
      <c r="B49" s="55"/>
      <c r="C49" s="42"/>
      <c r="D49" s="43"/>
      <c r="E49" s="43"/>
      <c r="F49" s="43"/>
      <c r="G49" s="43"/>
      <c r="H49" s="43"/>
      <c r="I49" s="43"/>
      <c r="J49" s="43"/>
      <c r="K49" s="43"/>
      <c r="L49" s="44"/>
    </row>
    <row r="50" spans="2:12">
      <c r="B50" s="55"/>
      <c r="C50" s="42"/>
      <c r="D50" s="43"/>
      <c r="E50" s="43"/>
      <c r="F50" s="43"/>
      <c r="G50" s="43"/>
      <c r="H50" s="43"/>
      <c r="I50" s="43"/>
      <c r="J50" s="43"/>
      <c r="K50" s="43"/>
      <c r="L50" s="44"/>
    </row>
    <row r="51" spans="2:12">
      <c r="B51" s="55"/>
      <c r="C51" s="42"/>
      <c r="D51" s="43"/>
      <c r="E51" s="43"/>
      <c r="F51" s="43"/>
      <c r="G51" s="43"/>
      <c r="H51" s="43"/>
      <c r="I51" s="43"/>
      <c r="J51" s="43"/>
      <c r="K51" s="43"/>
      <c r="L51" s="44"/>
    </row>
    <row r="52" spans="2:12">
      <c r="B52" s="55"/>
      <c r="C52" s="42"/>
      <c r="D52" s="43"/>
      <c r="E52" s="43"/>
      <c r="F52" s="43"/>
      <c r="G52" s="43"/>
      <c r="H52" s="43"/>
      <c r="I52" s="43"/>
      <c r="J52" s="43"/>
      <c r="K52" s="43"/>
      <c r="L52" s="44"/>
    </row>
    <row r="53" spans="2:12">
      <c r="B53" s="55"/>
      <c r="C53" s="43"/>
      <c r="D53" s="43"/>
      <c r="E53" s="43"/>
      <c r="F53" s="43"/>
      <c r="G53" s="43"/>
      <c r="H53" s="43"/>
      <c r="I53" s="43"/>
      <c r="J53" s="43"/>
      <c r="K53" s="43"/>
      <c r="L53" s="44"/>
    </row>
    <row r="54" spans="2:12">
      <c r="B54" s="55"/>
      <c r="C54" s="43"/>
      <c r="D54" s="43"/>
      <c r="E54" s="43"/>
      <c r="F54" s="43"/>
      <c r="G54" s="43"/>
      <c r="H54" s="43"/>
      <c r="I54" s="43"/>
      <c r="J54" s="43"/>
      <c r="K54" s="43"/>
      <c r="L54" s="44"/>
    </row>
    <row r="55" spans="2:12">
      <c r="B55" s="55"/>
      <c r="C55" s="43"/>
      <c r="D55" s="43"/>
      <c r="E55" s="43"/>
      <c r="F55" s="43"/>
      <c r="G55" s="43"/>
      <c r="H55" s="43"/>
      <c r="I55" s="43"/>
      <c r="J55" s="43"/>
      <c r="K55" s="43"/>
      <c r="L55" s="44"/>
    </row>
    <row r="56" spans="2:12" ht="21">
      <c r="B56" s="55"/>
      <c r="C56" s="467" t="s">
        <v>299</v>
      </c>
      <c r="D56" s="467"/>
      <c r="E56" s="467"/>
      <c r="F56" s="467"/>
      <c r="G56" s="467"/>
      <c r="H56" s="467"/>
      <c r="I56" s="467"/>
      <c r="J56" s="467"/>
      <c r="K56" s="467"/>
      <c r="L56" s="468"/>
    </row>
    <row r="57" spans="2:12" ht="17" thickBot="1">
      <c r="B57" s="58"/>
      <c r="C57" s="59"/>
      <c r="D57" s="59"/>
      <c r="E57" s="59"/>
      <c r="F57" s="59"/>
      <c r="G57" s="59"/>
      <c r="H57" s="59"/>
      <c r="I57" s="59"/>
      <c r="J57" s="59"/>
      <c r="K57" s="59"/>
      <c r="L57" s="60"/>
    </row>
  </sheetData>
  <mergeCells count="10">
    <mergeCell ref="B2:L3"/>
    <mergeCell ref="B5:L5"/>
    <mergeCell ref="C56:L56"/>
    <mergeCell ref="C9:K9"/>
    <mergeCell ref="C21:L21"/>
    <mergeCell ref="C18:L18"/>
    <mergeCell ref="B4:L4"/>
    <mergeCell ref="C7:L7"/>
    <mergeCell ref="C22:L22"/>
    <mergeCell ref="C20:L20"/>
  </mergeCells>
  <hyperlinks>
    <hyperlink ref="I29" r:id="rId1" display="mailto:Inversionsocial3@dibujando.org.mx" xr:uid="{00000000-0004-0000-0000-000000000000}"/>
    <hyperlink ref="I30" r:id="rId2" display="mailto:Inversionsocial2@dibujando.org.mx" xr:uid="{00000000-0004-0000-0000-000001000000}"/>
    <hyperlink ref="I26" r:id="rId3" display="mailto:inversionsocial@dibujando.org.mx" xr:uid="{00000000-0004-0000-0000-000002000000}"/>
    <hyperlink ref="I28" r:id="rId4" display="mailto:Inversionsocial4@dibujando.org.mx" xr:uid="{00000000-0004-0000-0000-000003000000}"/>
    <hyperlink ref="I27" r:id="rId5" display="mailto:dis@dibujando.org.mx" xr:uid="{00000000-0004-0000-0000-000004000000}"/>
    <hyperlink ref="I25" r:id="rId6" display="mailto:bpegueros@dibujando.org.mx" xr:uid="{00000000-0004-0000-0000-000005000000}"/>
  </hyperlinks>
  <pageMargins left="0.7" right="0.7" top="0.75" bottom="0.75" header="0.3" footer="0.3"/>
  <pageSetup orientation="portrait" horizontalDpi="4294967295" verticalDpi="4294967295" r:id="rId7"/>
  <drawing r:id="rId8"/>
  <legacyDrawing r:id="rId9"/>
  <mc:AlternateContent xmlns:mc="http://schemas.openxmlformats.org/markup-compatibility/2006">
    <mc:Choice Requires="x14">
      <controls>
        <mc:AlternateContent xmlns:mc="http://schemas.openxmlformats.org/markup-compatibility/2006">
          <mc:Choice Requires="x14">
            <control shapeId="5122" r:id="rId10" name="Check Box 2">
              <controlPr defaultSize="0" autoFill="0" autoLine="0" autoPict="0" altText="Acepto que he leído y estoy de acuerdo con el Aviso de Privacidad_x000a__x000a_">
                <anchor moveWithCells="1">
                  <from>
                    <xdr:col>2</xdr:col>
                    <xdr:colOff>63500</xdr:colOff>
                    <xdr:row>52</xdr:row>
                    <xdr:rowOff>139700</xdr:rowOff>
                  </from>
                  <to>
                    <xdr:col>11</xdr:col>
                    <xdr:colOff>520700</xdr:colOff>
                    <xdr:row>54</xdr:row>
                    <xdr:rowOff>88900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J77"/>
  <sheetViews>
    <sheetView showGridLines="0" zoomScale="115" zoomScaleNormal="115" workbookViewId="0">
      <selection activeCell="F41" sqref="F41:F49"/>
    </sheetView>
  </sheetViews>
  <sheetFormatPr baseColWidth="10" defaultColWidth="10.83203125" defaultRowHeight="13"/>
  <cols>
    <col min="1" max="1" width="35.83203125" style="105" customWidth="1"/>
    <col min="2" max="2" width="4" style="105" customWidth="1"/>
    <col min="3" max="3" width="3.1640625" style="105" bestFit="1" customWidth="1"/>
    <col min="4" max="4" width="33.1640625" style="106" bestFit="1" customWidth="1"/>
    <col min="5" max="5" width="31.1640625" style="105" customWidth="1"/>
    <col min="6" max="6" width="56.33203125" style="105" customWidth="1"/>
    <col min="7" max="7" width="3.6640625" style="105" customWidth="1"/>
    <col min="8" max="8" width="8.6640625" style="286" customWidth="1"/>
    <col min="9" max="9" width="8.6640625" style="286" hidden="1" customWidth="1"/>
    <col min="10" max="10" width="3" style="105" customWidth="1"/>
    <col min="11" max="16384" width="10.83203125" style="105"/>
  </cols>
  <sheetData>
    <row r="1" spans="2:10" ht="14" thickBot="1"/>
    <row r="2" spans="2:10" ht="13" customHeight="1">
      <c r="B2" s="458" t="s">
        <v>0</v>
      </c>
      <c r="C2" s="459"/>
      <c r="D2" s="459"/>
      <c r="E2" s="459"/>
      <c r="F2" s="459"/>
      <c r="G2" s="459"/>
      <c r="H2" s="459"/>
      <c r="I2" s="459"/>
      <c r="J2" s="460"/>
    </row>
    <row r="3" spans="2:10" ht="45" customHeight="1">
      <c r="B3" s="461"/>
      <c r="C3" s="462"/>
      <c r="D3" s="462"/>
      <c r="E3" s="462"/>
      <c r="F3" s="462"/>
      <c r="G3" s="462"/>
      <c r="H3" s="462"/>
      <c r="I3" s="462"/>
      <c r="J3" s="463"/>
    </row>
    <row r="4" spans="2:10" ht="28">
      <c r="B4" s="472" t="s">
        <v>297</v>
      </c>
      <c r="C4" s="473"/>
      <c r="D4" s="473"/>
      <c r="E4" s="473"/>
      <c r="F4" s="473"/>
      <c r="G4" s="473"/>
      <c r="H4" s="473"/>
      <c r="I4" s="473"/>
      <c r="J4" s="474"/>
    </row>
    <row r="5" spans="2:10" ht="29" customHeight="1">
      <c r="B5" s="464" t="s">
        <v>316</v>
      </c>
      <c r="C5" s="465"/>
      <c r="D5" s="465"/>
      <c r="E5" s="465"/>
      <c r="F5" s="465"/>
      <c r="G5" s="465"/>
      <c r="H5" s="465"/>
      <c r="I5" s="465"/>
      <c r="J5" s="466"/>
    </row>
    <row r="6" spans="2:10" ht="11" customHeight="1">
      <c r="B6" s="107"/>
      <c r="C6" s="108"/>
      <c r="D6" s="108"/>
      <c r="E6" s="108"/>
      <c r="F6" s="108"/>
      <c r="G6" s="108"/>
      <c r="H6" s="108"/>
      <c r="I6" s="108"/>
      <c r="J6" s="109"/>
    </row>
    <row r="7" spans="2:10" ht="115" customHeight="1">
      <c r="B7" s="107"/>
      <c r="C7" s="470" t="s">
        <v>442</v>
      </c>
      <c r="D7" s="470"/>
      <c r="E7" s="470"/>
      <c r="F7" s="470"/>
      <c r="G7" s="470"/>
      <c r="H7" s="470"/>
      <c r="I7" s="269"/>
      <c r="J7" s="109"/>
    </row>
    <row r="8" spans="2:10" ht="10" customHeight="1" thickBot="1">
      <c r="B8" s="107"/>
      <c r="C8" s="108"/>
      <c r="D8" s="108"/>
      <c r="E8" s="108"/>
      <c r="F8" s="108"/>
      <c r="G8" s="108"/>
      <c r="H8" s="108"/>
      <c r="I8" s="108"/>
      <c r="J8" s="109"/>
    </row>
    <row r="9" spans="2:10" ht="34" customHeight="1" thickBot="1">
      <c r="B9" s="110"/>
      <c r="C9" s="679" t="s">
        <v>258</v>
      </c>
      <c r="D9" s="680"/>
      <c r="E9" s="670"/>
      <c r="F9" s="671"/>
      <c r="G9" s="671"/>
      <c r="H9" s="672"/>
      <c r="I9" s="108"/>
      <c r="J9" s="111"/>
    </row>
    <row r="10" spans="2:10" ht="46" customHeight="1" thickBot="1">
      <c r="B10" s="110"/>
      <c r="C10" s="681" t="s">
        <v>246</v>
      </c>
      <c r="D10" s="682"/>
      <c r="E10" s="673"/>
      <c r="F10" s="674"/>
      <c r="G10" s="674"/>
      <c r="H10" s="675"/>
      <c r="I10" s="108"/>
      <c r="J10" s="111"/>
    </row>
    <row r="11" spans="2:10" ht="30" customHeight="1" thickBot="1">
      <c r="B11" s="110"/>
      <c r="C11" s="683" t="s">
        <v>8</v>
      </c>
      <c r="D11" s="684"/>
      <c r="E11" s="676"/>
      <c r="F11" s="677"/>
      <c r="G11" s="677"/>
      <c r="H11" s="678"/>
      <c r="I11" s="108"/>
      <c r="J11" s="111"/>
    </row>
    <row r="12" spans="2:10" ht="47" customHeight="1" thickBot="1">
      <c r="B12" s="110"/>
      <c r="C12" s="685" t="s">
        <v>440</v>
      </c>
      <c r="D12" s="686"/>
      <c r="E12" s="670"/>
      <c r="F12" s="671"/>
      <c r="G12" s="671"/>
      <c r="H12" s="672"/>
      <c r="I12" s="108"/>
      <c r="J12" s="111"/>
    </row>
    <row r="13" spans="2:10" ht="28" customHeight="1">
      <c r="B13" s="110"/>
      <c r="C13" s="687" t="s">
        <v>441</v>
      </c>
      <c r="D13" s="687"/>
      <c r="E13" s="688"/>
      <c r="F13" s="688"/>
      <c r="G13" s="688"/>
      <c r="H13" s="688"/>
      <c r="I13" s="687"/>
      <c r="J13" s="689"/>
    </row>
    <row r="14" spans="2:10" ht="19" thickBot="1">
      <c r="B14" s="110"/>
      <c r="C14" s="112"/>
      <c r="D14" s="112"/>
      <c r="E14" s="112"/>
      <c r="F14" s="112"/>
      <c r="G14" s="112"/>
      <c r="H14" s="451" t="s">
        <v>234</v>
      </c>
      <c r="I14" s="451" t="s">
        <v>610</v>
      </c>
      <c r="J14" s="113"/>
    </row>
    <row r="15" spans="2:10" ht="29" thickBot="1">
      <c r="B15" s="110"/>
      <c r="C15" s="41">
        <v>1</v>
      </c>
      <c r="D15" s="690" t="s">
        <v>443</v>
      </c>
      <c r="E15" s="691"/>
      <c r="F15" s="150" t="s">
        <v>259</v>
      </c>
      <c r="G15" s="127"/>
      <c r="H15" s="390"/>
      <c r="I15" s="390"/>
      <c r="J15" s="114"/>
    </row>
    <row r="16" spans="2:10" ht="35" customHeight="1" thickBot="1">
      <c r="B16" s="110"/>
      <c r="C16" s="41">
        <v>2</v>
      </c>
      <c r="D16" s="660" t="s">
        <v>444</v>
      </c>
      <c r="E16" s="661"/>
      <c r="F16" s="151" t="s">
        <v>235</v>
      </c>
      <c r="G16" s="127"/>
      <c r="H16" s="390"/>
      <c r="I16" s="390"/>
      <c r="J16" s="114"/>
    </row>
    <row r="17" spans="1:10" ht="35" customHeight="1" thickBot="1">
      <c r="B17" s="110"/>
      <c r="C17" s="41">
        <v>3</v>
      </c>
      <c r="D17" s="692" t="s">
        <v>142</v>
      </c>
      <c r="E17" s="693"/>
      <c r="F17" s="151" t="s">
        <v>236</v>
      </c>
      <c r="G17" s="127"/>
      <c r="H17" s="390"/>
      <c r="I17" s="390"/>
      <c r="J17" s="114"/>
    </row>
    <row r="18" spans="1:10" ht="35" customHeight="1" thickBot="1">
      <c r="B18" s="110"/>
      <c r="C18" s="41">
        <v>4</v>
      </c>
      <c r="D18" s="660" t="s">
        <v>143</v>
      </c>
      <c r="E18" s="661"/>
      <c r="F18" s="151" t="s">
        <v>237</v>
      </c>
      <c r="G18" s="127"/>
      <c r="H18" s="390"/>
      <c r="I18" s="390"/>
      <c r="J18" s="114"/>
    </row>
    <row r="19" spans="1:10" ht="35" customHeight="1" thickBot="1">
      <c r="B19" s="110"/>
      <c r="C19" s="41">
        <v>5</v>
      </c>
      <c r="D19" s="660" t="s">
        <v>144</v>
      </c>
      <c r="E19" s="661"/>
      <c r="F19" s="151" t="s">
        <v>238</v>
      </c>
      <c r="G19" s="127"/>
      <c r="H19" s="390"/>
      <c r="I19" s="390"/>
      <c r="J19" s="114"/>
    </row>
    <row r="20" spans="1:10" s="116" customFormat="1" ht="40" customHeight="1" thickBot="1">
      <c r="A20" s="105"/>
      <c r="B20" s="110"/>
      <c r="C20" s="41">
        <v>6</v>
      </c>
      <c r="D20" s="660" t="s">
        <v>445</v>
      </c>
      <c r="E20" s="661"/>
      <c r="F20" s="151" t="s">
        <v>239</v>
      </c>
      <c r="G20" s="127"/>
      <c r="H20" s="390"/>
      <c r="I20" s="390"/>
      <c r="J20" s="115"/>
    </row>
    <row r="21" spans="1:10" s="116" customFormat="1" ht="35" customHeight="1" thickBot="1">
      <c r="A21" s="105"/>
      <c r="B21" s="110"/>
      <c r="C21" s="41">
        <v>7</v>
      </c>
      <c r="D21" s="660" t="s">
        <v>446</v>
      </c>
      <c r="E21" s="661"/>
      <c r="F21" s="151" t="s">
        <v>240</v>
      </c>
      <c r="G21" s="127"/>
      <c r="H21" s="390"/>
      <c r="I21" s="390"/>
      <c r="J21" s="115"/>
    </row>
    <row r="22" spans="1:10" s="116" customFormat="1" ht="18" customHeight="1" thickBot="1">
      <c r="A22" s="105"/>
      <c r="B22" s="110"/>
      <c r="C22" s="41">
        <v>8</v>
      </c>
      <c r="D22" s="660" t="s">
        <v>241</v>
      </c>
      <c r="E22" s="661"/>
      <c r="F22" s="151" t="s">
        <v>242</v>
      </c>
      <c r="G22" s="127"/>
      <c r="H22" s="390"/>
      <c r="I22" s="390"/>
      <c r="J22" s="115"/>
    </row>
    <row r="23" spans="1:10" s="116" customFormat="1" ht="18" customHeight="1" thickBot="1">
      <c r="A23" s="105"/>
      <c r="B23" s="110"/>
      <c r="C23" s="41">
        <v>9</v>
      </c>
      <c r="D23" s="660" t="s">
        <v>145</v>
      </c>
      <c r="E23" s="661"/>
      <c r="F23" s="151"/>
      <c r="G23" s="127"/>
      <c r="H23" s="390"/>
      <c r="I23" s="390"/>
      <c r="J23" s="115"/>
    </row>
    <row r="24" spans="1:10" s="116" customFormat="1" ht="18" customHeight="1" thickBot="1">
      <c r="A24" s="105"/>
      <c r="B24" s="110"/>
      <c r="C24" s="41">
        <v>10</v>
      </c>
      <c r="D24" s="660" t="s">
        <v>447</v>
      </c>
      <c r="E24" s="661"/>
      <c r="F24" s="151" t="s">
        <v>243</v>
      </c>
      <c r="G24" s="127"/>
      <c r="H24" s="392"/>
      <c r="I24" s="390"/>
      <c r="J24" s="115"/>
    </row>
    <row r="25" spans="1:10" s="116" customFormat="1" ht="35" customHeight="1" thickBot="1">
      <c r="A25" s="105"/>
      <c r="B25" s="110"/>
      <c r="C25" s="41">
        <v>11</v>
      </c>
      <c r="D25" s="662" t="s">
        <v>146</v>
      </c>
      <c r="E25" s="663"/>
      <c r="F25" s="152" t="s">
        <v>243</v>
      </c>
      <c r="G25" s="127"/>
      <c r="H25" s="390"/>
      <c r="I25" s="390"/>
      <c r="J25" s="114"/>
    </row>
    <row r="26" spans="1:10" s="116" customFormat="1" ht="43" customHeight="1" thickBot="1">
      <c r="A26" s="105"/>
      <c r="B26" s="110"/>
      <c r="C26" s="664" t="s">
        <v>448</v>
      </c>
      <c r="D26" s="664"/>
      <c r="E26" s="664"/>
      <c r="F26" s="664"/>
      <c r="G26" s="664"/>
      <c r="H26" s="664"/>
      <c r="I26" s="664"/>
      <c r="J26" s="665"/>
    </row>
    <row r="27" spans="1:10" s="116" customFormat="1" ht="49" customHeight="1" thickBot="1">
      <c r="A27" s="105"/>
      <c r="B27" s="110"/>
      <c r="C27" s="41">
        <v>1</v>
      </c>
      <c r="D27" s="666" t="s">
        <v>450</v>
      </c>
      <c r="E27" s="667"/>
      <c r="F27" s="150" t="s">
        <v>449</v>
      </c>
      <c r="G27" s="127"/>
      <c r="H27" s="390"/>
      <c r="I27" s="390"/>
      <c r="J27" s="115"/>
    </row>
    <row r="28" spans="1:10" s="116" customFormat="1" ht="60" customHeight="1" thickBot="1">
      <c r="A28" s="105"/>
      <c r="B28" s="110"/>
      <c r="C28" s="41">
        <v>2</v>
      </c>
      <c r="D28" s="656" t="s">
        <v>451</v>
      </c>
      <c r="E28" s="657"/>
      <c r="F28" s="151" t="s">
        <v>449</v>
      </c>
      <c r="G28" s="127"/>
      <c r="H28" s="390"/>
      <c r="I28" s="390"/>
      <c r="J28" s="114"/>
    </row>
    <row r="29" spans="1:10" s="116" customFormat="1" ht="27" customHeight="1" thickBot="1">
      <c r="A29" s="105"/>
      <c r="B29" s="110"/>
      <c r="C29" s="41">
        <v>3</v>
      </c>
      <c r="D29" s="668" t="s">
        <v>147</v>
      </c>
      <c r="E29" s="669"/>
      <c r="F29" s="151" t="s">
        <v>244</v>
      </c>
      <c r="G29" s="127"/>
      <c r="H29" s="390"/>
      <c r="I29" s="390"/>
      <c r="J29" s="115"/>
    </row>
    <row r="30" spans="1:10" s="116" customFormat="1" ht="30" customHeight="1" thickBot="1">
      <c r="A30" s="105"/>
      <c r="B30" s="110"/>
      <c r="C30" s="41">
        <v>4</v>
      </c>
      <c r="D30" s="656" t="s">
        <v>452</v>
      </c>
      <c r="E30" s="657"/>
      <c r="F30" s="151" t="s">
        <v>453</v>
      </c>
      <c r="G30" s="127"/>
      <c r="H30" s="390"/>
      <c r="I30" s="390"/>
      <c r="J30" s="115"/>
    </row>
    <row r="31" spans="1:10" s="116" customFormat="1" ht="25" customHeight="1" thickBot="1">
      <c r="A31" s="105"/>
      <c r="B31" s="110"/>
      <c r="C31" s="41">
        <v>5</v>
      </c>
      <c r="D31" s="656" t="s">
        <v>454</v>
      </c>
      <c r="E31" s="657"/>
      <c r="F31" s="151" t="s">
        <v>456</v>
      </c>
      <c r="G31" s="127"/>
      <c r="H31" s="390"/>
      <c r="I31" s="390"/>
      <c r="J31" s="115"/>
    </row>
    <row r="32" spans="1:10" s="116" customFormat="1" ht="25" customHeight="1" thickBot="1">
      <c r="A32" s="105"/>
      <c r="B32" s="110"/>
      <c r="C32" s="41">
        <v>6</v>
      </c>
      <c r="D32" s="656" t="s">
        <v>455</v>
      </c>
      <c r="E32" s="657"/>
      <c r="F32" s="151" t="s">
        <v>456</v>
      </c>
      <c r="G32" s="127"/>
      <c r="H32" s="390"/>
      <c r="I32" s="390"/>
      <c r="J32" s="115"/>
    </row>
    <row r="33" spans="1:10" s="116" customFormat="1" ht="25" customHeight="1" thickBot="1">
      <c r="A33" s="105"/>
      <c r="B33" s="110"/>
      <c r="C33" s="41">
        <v>7</v>
      </c>
      <c r="D33" s="656" t="s">
        <v>457</v>
      </c>
      <c r="E33" s="657"/>
      <c r="F33" s="151" t="s">
        <v>456</v>
      </c>
      <c r="G33" s="127"/>
      <c r="H33" s="390"/>
      <c r="I33" s="390"/>
      <c r="J33" s="115"/>
    </row>
    <row r="34" spans="1:10" s="116" customFormat="1" ht="25" customHeight="1" thickBot="1">
      <c r="A34" s="105"/>
      <c r="B34" s="110"/>
      <c r="C34" s="41">
        <v>8</v>
      </c>
      <c r="D34" s="656" t="s">
        <v>148</v>
      </c>
      <c r="E34" s="657"/>
      <c r="F34" s="151" t="s">
        <v>456</v>
      </c>
      <c r="G34" s="127"/>
      <c r="H34" s="390"/>
      <c r="I34" s="390"/>
      <c r="J34" s="115"/>
    </row>
    <row r="35" spans="1:10" ht="25" customHeight="1" thickBot="1">
      <c r="B35" s="110"/>
      <c r="C35" s="41">
        <v>9</v>
      </c>
      <c r="D35" s="660" t="s">
        <v>149</v>
      </c>
      <c r="E35" s="661"/>
      <c r="F35" s="151" t="s">
        <v>458</v>
      </c>
      <c r="G35" s="127"/>
      <c r="H35" s="390"/>
      <c r="I35" s="390"/>
      <c r="J35" s="114"/>
    </row>
    <row r="36" spans="1:10" ht="25" customHeight="1" thickBot="1">
      <c r="B36" s="110"/>
      <c r="C36" s="41">
        <v>10</v>
      </c>
      <c r="D36" s="662" t="s">
        <v>150</v>
      </c>
      <c r="E36" s="663"/>
      <c r="F36" s="152" t="s">
        <v>245</v>
      </c>
      <c r="G36" s="127"/>
      <c r="H36" s="390"/>
      <c r="I36" s="390"/>
      <c r="J36" s="114"/>
    </row>
    <row r="37" spans="1:10" ht="34" customHeight="1" thickBot="1">
      <c r="B37" s="110"/>
      <c r="C37" s="664" t="s">
        <v>829</v>
      </c>
      <c r="D37" s="664"/>
      <c r="E37" s="664"/>
      <c r="F37" s="664"/>
      <c r="G37" s="664"/>
      <c r="H37" s="664"/>
      <c r="I37" s="664"/>
      <c r="J37" s="665"/>
    </row>
    <row r="38" spans="1:10" ht="14" thickBot="1">
      <c r="B38" s="110"/>
      <c r="C38" s="41">
        <v>1</v>
      </c>
      <c r="D38" s="666" t="s">
        <v>1</v>
      </c>
      <c r="E38" s="667"/>
      <c r="F38" s="150"/>
      <c r="G38" s="127"/>
      <c r="H38" s="390"/>
      <c r="I38" s="390"/>
      <c r="J38" s="115"/>
    </row>
    <row r="39" spans="1:10" ht="14" thickBot="1">
      <c r="B39" s="110"/>
      <c r="C39" s="41">
        <v>2</v>
      </c>
      <c r="D39" s="656" t="s">
        <v>212</v>
      </c>
      <c r="E39" s="657"/>
      <c r="F39" s="151"/>
      <c r="G39" s="127"/>
      <c r="H39" s="390"/>
      <c r="I39" s="390"/>
      <c r="J39" s="114"/>
    </row>
    <row r="40" spans="1:10" ht="14" thickBot="1">
      <c r="B40" s="110"/>
      <c r="C40" s="41">
        <v>3</v>
      </c>
      <c r="D40" s="668" t="s">
        <v>156</v>
      </c>
      <c r="E40" s="669"/>
      <c r="F40" s="151"/>
      <c r="G40" s="127"/>
      <c r="H40" s="390"/>
      <c r="I40" s="390"/>
      <c r="J40" s="115"/>
    </row>
    <row r="41" spans="1:10" ht="14" thickBot="1">
      <c r="B41" s="110"/>
      <c r="C41" s="41">
        <v>4</v>
      </c>
      <c r="D41" s="656" t="s">
        <v>213</v>
      </c>
      <c r="E41" s="657"/>
      <c r="F41" s="151"/>
      <c r="G41" s="127"/>
      <c r="H41" s="390"/>
      <c r="I41" s="390"/>
      <c r="J41" s="115"/>
    </row>
    <row r="42" spans="1:10" ht="14" thickBot="1">
      <c r="B42" s="110"/>
      <c r="C42" s="41">
        <v>5</v>
      </c>
      <c r="D42" s="656" t="s">
        <v>250</v>
      </c>
      <c r="E42" s="657"/>
      <c r="F42" s="151"/>
      <c r="G42" s="127"/>
      <c r="H42" s="390"/>
      <c r="I42" s="390"/>
      <c r="J42" s="115"/>
    </row>
    <row r="43" spans="1:10" ht="14" thickBot="1">
      <c r="B43" s="110"/>
      <c r="C43" s="41">
        <v>6</v>
      </c>
      <c r="D43" s="656" t="s">
        <v>214</v>
      </c>
      <c r="E43" s="657"/>
      <c r="F43" s="151"/>
      <c r="G43" s="127"/>
      <c r="H43" s="390"/>
      <c r="I43" s="390"/>
      <c r="J43" s="115"/>
    </row>
    <row r="44" spans="1:10" ht="14" thickBot="1">
      <c r="B44" s="110"/>
      <c r="C44" s="41">
        <v>7</v>
      </c>
      <c r="D44" s="656" t="s">
        <v>148</v>
      </c>
      <c r="E44" s="657"/>
      <c r="F44" s="151"/>
      <c r="G44" s="127"/>
      <c r="H44" s="390"/>
      <c r="I44" s="390"/>
      <c r="J44" s="115"/>
    </row>
    <row r="45" spans="1:10" ht="14" thickBot="1">
      <c r="B45" s="110"/>
      <c r="C45" s="41">
        <v>8</v>
      </c>
      <c r="D45" s="656" t="s">
        <v>251</v>
      </c>
      <c r="E45" s="657"/>
      <c r="F45" s="151"/>
      <c r="G45" s="127"/>
      <c r="H45" s="390"/>
      <c r="I45" s="390"/>
      <c r="J45" s="115"/>
    </row>
    <row r="46" spans="1:10" ht="14" thickBot="1">
      <c r="B46" s="110"/>
      <c r="C46" s="41">
        <v>9</v>
      </c>
      <c r="D46" s="656" t="s">
        <v>260</v>
      </c>
      <c r="E46" s="657"/>
      <c r="F46" s="151"/>
      <c r="G46" s="127"/>
      <c r="H46" s="390"/>
      <c r="I46" s="390"/>
      <c r="J46" s="114"/>
    </row>
    <row r="47" spans="1:10" ht="14" thickBot="1">
      <c r="B47" s="110"/>
      <c r="C47" s="41">
        <v>10</v>
      </c>
      <c r="D47" s="656" t="s">
        <v>252</v>
      </c>
      <c r="E47" s="657"/>
      <c r="F47" s="151"/>
      <c r="G47" s="127"/>
      <c r="H47" s="390"/>
      <c r="I47" s="390"/>
      <c r="J47" s="114"/>
    </row>
    <row r="48" spans="1:10" ht="14" thickBot="1">
      <c r="B48" s="110"/>
      <c r="C48" s="41">
        <v>11</v>
      </c>
      <c r="D48" s="656" t="s">
        <v>253</v>
      </c>
      <c r="E48" s="657"/>
      <c r="F48" s="151"/>
      <c r="G48" s="127"/>
      <c r="H48" s="390"/>
      <c r="I48" s="390"/>
      <c r="J48" s="115"/>
    </row>
    <row r="49" spans="2:10" ht="14" thickBot="1">
      <c r="B49" s="110"/>
      <c r="C49" s="41">
        <v>12</v>
      </c>
      <c r="D49" s="656" t="s">
        <v>254</v>
      </c>
      <c r="E49" s="657"/>
      <c r="F49" s="151"/>
      <c r="G49" s="127"/>
      <c r="H49" s="390"/>
      <c r="I49" s="390"/>
      <c r="J49" s="115"/>
    </row>
    <row r="50" spans="2:10" ht="14" thickBot="1">
      <c r="B50" s="110"/>
      <c r="C50" s="41">
        <v>13</v>
      </c>
      <c r="D50" s="658" t="s">
        <v>255</v>
      </c>
      <c r="E50" s="659"/>
      <c r="F50" s="152"/>
      <c r="G50" s="127"/>
      <c r="H50" s="390"/>
      <c r="I50" s="390"/>
      <c r="J50" s="114"/>
    </row>
    <row r="51" spans="2:10" ht="14" thickBot="1">
      <c r="B51" s="110"/>
      <c r="C51" s="127"/>
      <c r="D51" s="127"/>
      <c r="E51" s="127"/>
      <c r="F51" s="127"/>
      <c r="G51" s="127"/>
      <c r="H51" s="391"/>
      <c r="I51" s="391"/>
      <c r="J51" s="114"/>
    </row>
    <row r="52" spans="2:10" ht="15" customHeight="1">
      <c r="B52" s="110"/>
      <c r="C52" s="650" t="s">
        <v>247</v>
      </c>
      <c r="D52" s="651"/>
      <c r="E52" s="651"/>
      <c r="F52" s="651"/>
      <c r="G52" s="651"/>
      <c r="H52" s="652"/>
      <c r="I52" s="266"/>
      <c r="J52" s="114"/>
    </row>
    <row r="53" spans="2:10" ht="17" thickBot="1">
      <c r="B53" s="110"/>
      <c r="C53" s="653"/>
      <c r="D53" s="654"/>
      <c r="E53" s="654"/>
      <c r="F53" s="654"/>
      <c r="G53" s="654"/>
      <c r="H53" s="655"/>
      <c r="I53" s="266"/>
      <c r="J53" s="114"/>
    </row>
    <row r="54" spans="2:10" ht="20" customHeight="1" thickBot="1">
      <c r="B54" s="55"/>
      <c r="C54" s="130" t="s">
        <v>292</v>
      </c>
      <c r="D54" s="56"/>
      <c r="E54" s="56"/>
      <c r="F54" s="130" t="s">
        <v>291</v>
      </c>
      <c r="G54" s="56"/>
      <c r="H54" s="266"/>
      <c r="I54" s="266"/>
      <c r="J54" s="57"/>
    </row>
    <row r="55" spans="2:10" ht="29" customHeight="1" thickBot="1">
      <c r="B55" s="55"/>
      <c r="C55" s="486"/>
      <c r="D55" s="489"/>
      <c r="E55" s="487"/>
      <c r="F55" s="149"/>
      <c r="G55" s="56"/>
      <c r="H55" s="266"/>
      <c r="I55" s="266"/>
      <c r="J55" s="57"/>
    </row>
    <row r="56" spans="2:10" ht="16">
      <c r="B56" s="55"/>
      <c r="C56" s="56"/>
      <c r="D56" s="56"/>
      <c r="E56" s="56"/>
      <c r="F56" s="56"/>
      <c r="G56" s="56"/>
      <c r="H56" s="266"/>
      <c r="I56" s="266"/>
      <c r="J56" s="57"/>
    </row>
    <row r="57" spans="2:10" ht="14" customHeight="1" thickBot="1">
      <c r="B57" s="55"/>
      <c r="C57" s="130" t="s">
        <v>293</v>
      </c>
      <c r="D57" s="56"/>
      <c r="E57" s="56"/>
      <c r="F57" s="130" t="s">
        <v>294</v>
      </c>
      <c r="G57" s="56"/>
      <c r="H57" s="266"/>
      <c r="I57" s="266"/>
      <c r="J57" s="57"/>
    </row>
    <row r="58" spans="2:10" ht="63" customHeight="1" thickBot="1">
      <c r="B58" s="55"/>
      <c r="C58" s="147"/>
      <c r="D58" s="148"/>
      <c r="E58" s="148"/>
      <c r="F58" s="149"/>
      <c r="G58" s="56"/>
      <c r="H58" s="266"/>
      <c r="I58" s="266"/>
      <c r="J58" s="57"/>
    </row>
    <row r="59" spans="2:10" ht="16">
      <c r="B59" s="55"/>
      <c r="C59" s="56"/>
      <c r="D59" s="56"/>
      <c r="E59" s="56"/>
      <c r="F59" s="56"/>
      <c r="G59" s="56"/>
      <c r="H59" s="266"/>
      <c r="I59" s="266"/>
      <c r="J59" s="57"/>
    </row>
    <row r="60" spans="2:10" ht="19" thickBot="1">
      <c r="B60" s="55"/>
      <c r="C60" s="52" t="s">
        <v>9</v>
      </c>
      <c r="D60" s="56"/>
      <c r="E60" s="56"/>
      <c r="F60" s="56"/>
      <c r="G60" s="56"/>
      <c r="H60" s="266"/>
      <c r="I60" s="266"/>
      <c r="J60" s="57"/>
    </row>
    <row r="61" spans="2:10" ht="34" customHeight="1" thickBot="1">
      <c r="B61" s="55"/>
      <c r="C61" s="486"/>
      <c r="D61" s="489"/>
      <c r="E61" s="489"/>
      <c r="F61" s="489"/>
      <c r="G61" s="489"/>
      <c r="H61" s="487"/>
      <c r="I61" s="452"/>
      <c r="J61" s="57"/>
    </row>
    <row r="62" spans="2:10" ht="34" customHeight="1">
      <c r="B62" s="55"/>
      <c r="C62" s="649" t="s">
        <v>318</v>
      </c>
      <c r="D62" s="649"/>
      <c r="E62" s="649"/>
      <c r="F62" s="649"/>
      <c r="G62" s="649"/>
      <c r="H62" s="649"/>
      <c r="I62" s="270"/>
      <c r="J62" s="57"/>
    </row>
    <row r="63" spans="2:10" ht="17" thickBot="1">
      <c r="B63" s="58"/>
      <c r="C63" s="59"/>
      <c r="D63" s="59"/>
      <c r="E63" s="59"/>
      <c r="F63" s="59"/>
      <c r="G63" s="59"/>
      <c r="H63" s="100"/>
      <c r="I63" s="100"/>
      <c r="J63" s="60"/>
    </row>
    <row r="64" spans="2:10">
      <c r="D64" s="105"/>
    </row>
    <row r="65" spans="4:4">
      <c r="D65" s="105"/>
    </row>
    <row r="66" spans="4:4">
      <c r="D66" s="105"/>
    </row>
    <row r="67" spans="4:4">
      <c r="D67" s="105"/>
    </row>
    <row r="68" spans="4:4">
      <c r="D68" s="105"/>
    </row>
    <row r="69" spans="4:4">
      <c r="D69" s="105"/>
    </row>
    <row r="70" spans="4:4" ht="71" customHeight="1">
      <c r="D70" s="105"/>
    </row>
    <row r="71" spans="4:4">
      <c r="D71" s="105"/>
    </row>
    <row r="72" spans="4:4">
      <c r="D72" s="105"/>
    </row>
    <row r="73" spans="4:4" ht="14" customHeight="1">
      <c r="D73" s="105"/>
    </row>
    <row r="74" spans="4:4">
      <c r="D74" s="105"/>
    </row>
    <row r="75" spans="4:4">
      <c r="D75" s="105"/>
    </row>
    <row r="76" spans="4:4">
      <c r="D76" s="105"/>
    </row>
    <row r="77" spans="4:4">
      <c r="D77" s="105"/>
    </row>
  </sheetData>
  <mergeCells count="53">
    <mergeCell ref="C12:D12"/>
    <mergeCell ref="D19:E19"/>
    <mergeCell ref="D20:E20"/>
    <mergeCell ref="D21:E21"/>
    <mergeCell ref="D22:E22"/>
    <mergeCell ref="E12:H12"/>
    <mergeCell ref="C13:J13"/>
    <mergeCell ref="D15:E15"/>
    <mergeCell ref="D16:E16"/>
    <mergeCell ref="D17:E17"/>
    <mergeCell ref="D18:E18"/>
    <mergeCell ref="B2:J3"/>
    <mergeCell ref="B5:J5"/>
    <mergeCell ref="E9:H9"/>
    <mergeCell ref="E10:H10"/>
    <mergeCell ref="E11:H11"/>
    <mergeCell ref="C9:D9"/>
    <mergeCell ref="C10:D10"/>
    <mergeCell ref="C11:D11"/>
    <mergeCell ref="B4:J4"/>
    <mergeCell ref="C7:H7"/>
    <mergeCell ref="D32:E32"/>
    <mergeCell ref="D23:E23"/>
    <mergeCell ref="D24:E24"/>
    <mergeCell ref="D25:E25"/>
    <mergeCell ref="C26:J26"/>
    <mergeCell ref="D27:E27"/>
    <mergeCell ref="D28:E28"/>
    <mergeCell ref="D29:E29"/>
    <mergeCell ref="D30:E30"/>
    <mergeCell ref="D31:E31"/>
    <mergeCell ref="D43:E43"/>
    <mergeCell ref="D33:E33"/>
    <mergeCell ref="D34:E34"/>
    <mergeCell ref="D35:E35"/>
    <mergeCell ref="D36:E36"/>
    <mergeCell ref="C37:J37"/>
    <mergeCell ref="D38:E38"/>
    <mergeCell ref="D39:E39"/>
    <mergeCell ref="D40:E40"/>
    <mergeCell ref="D41:E41"/>
    <mergeCell ref="D42:E42"/>
    <mergeCell ref="C61:H61"/>
    <mergeCell ref="C62:H62"/>
    <mergeCell ref="C52:H53"/>
    <mergeCell ref="D44:E44"/>
    <mergeCell ref="D45:E45"/>
    <mergeCell ref="D46:E46"/>
    <mergeCell ref="D47:E47"/>
    <mergeCell ref="D48:E48"/>
    <mergeCell ref="D49:E49"/>
    <mergeCell ref="D50:E50"/>
    <mergeCell ref="C55:E55"/>
  </mergeCells>
  <conditionalFormatting sqref="I15">
    <cfRule type="containsText" dxfId="88" priority="15" operator="containsText" text="X">
      <formula>NOT(ISERROR(SEARCH("X",I15)))</formula>
    </cfRule>
    <cfRule type="containsBlanks" dxfId="87" priority="16">
      <formula>LEN(TRIM(I15))=0</formula>
    </cfRule>
  </conditionalFormatting>
  <conditionalFormatting sqref="I16:I25">
    <cfRule type="containsText" dxfId="86" priority="5" operator="containsText" text="X">
      <formula>NOT(ISERROR(SEARCH("X",I16)))</formula>
    </cfRule>
    <cfRule type="containsBlanks" dxfId="85" priority="6">
      <formula>LEN(TRIM(I16))=0</formula>
    </cfRule>
  </conditionalFormatting>
  <conditionalFormatting sqref="I27:I36">
    <cfRule type="containsText" dxfId="84" priority="3" operator="containsText" text="X">
      <formula>NOT(ISERROR(SEARCH("X",I27)))</formula>
    </cfRule>
    <cfRule type="containsBlanks" dxfId="83" priority="4">
      <formula>LEN(TRIM(I27))=0</formula>
    </cfRule>
  </conditionalFormatting>
  <conditionalFormatting sqref="I38:I50">
    <cfRule type="containsText" dxfId="82" priority="1" operator="containsText" text="X">
      <formula>NOT(ISERROR(SEARCH("X",I38)))</formula>
    </cfRule>
    <cfRule type="containsBlanks" dxfId="81" priority="2">
      <formula>LEN(TRIM(I38))=0</formula>
    </cfRule>
  </conditionalFormatting>
  <pageMargins left="0.7" right="0.7" top="0.75" bottom="0.75" header="0.3" footer="0.3"/>
  <pageSetup scale="54" orientation="portrait" horizontalDpi="0" verticalDpi="0"/>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Despegables!$B$4:$B$7</xm:f>
          </x14:formula1>
          <xm:sqref>J9</xm:sqref>
        </x14:dataValidation>
        <x14:dataValidation type="list" allowBlank="1" showInputMessage="1" showErrorMessage="1" xr:uid="{00000000-0002-0000-0A00-000001000000}">
          <x14:formula1>
            <xm:f>Despegables!$B$4:$B$13</xm:f>
          </x14:formula1>
          <xm:sqref>E9:H9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election activeCell="I13" sqref="I13"/>
    </sheetView>
  </sheetViews>
  <sheetFormatPr baseColWidth="10" defaultColWidth="10.83203125" defaultRowHeight="16"/>
  <cols>
    <col min="1" max="16384" width="10.83203125" style="1"/>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U51"/>
  <sheetViews>
    <sheetView topLeftCell="A23" zoomScale="90" zoomScaleNormal="90" workbookViewId="0">
      <selection activeCell="F47" sqref="F47"/>
    </sheetView>
  </sheetViews>
  <sheetFormatPr baseColWidth="10" defaultColWidth="10.83203125" defaultRowHeight="16"/>
  <cols>
    <col min="1" max="1" width="15.83203125" style="1" customWidth="1"/>
    <col min="2" max="2" width="6" style="1" customWidth="1"/>
    <col min="3" max="3" width="51.1640625" style="1" customWidth="1"/>
    <col min="4" max="4" width="10.1640625" style="188" customWidth="1"/>
    <col min="5" max="6" width="10" style="188" customWidth="1"/>
    <col min="7" max="7" width="10.83203125" style="188"/>
    <col min="8" max="8" width="34.83203125" style="188" customWidth="1"/>
    <col min="9" max="9" width="10.83203125" style="1"/>
    <col min="10" max="10" width="4.6640625" style="3" customWidth="1"/>
    <col min="11" max="11" width="0" style="1" hidden="1" customWidth="1"/>
    <col min="12" max="12" width="53.6640625" style="1" hidden="1" customWidth="1"/>
    <col min="13" max="13" width="3" style="1" customWidth="1"/>
    <col min="14" max="14" width="10.83203125" style="1"/>
    <col min="15" max="15" width="2.33203125" style="1" customWidth="1"/>
    <col min="16" max="16" width="15.6640625" style="1" customWidth="1"/>
    <col min="17" max="17" width="10.83203125" style="1"/>
    <col min="18" max="18" width="12" style="1" customWidth="1"/>
    <col min="19" max="19" width="9" style="1" customWidth="1"/>
    <col min="20" max="20" width="2.33203125" style="1" customWidth="1"/>
    <col min="21" max="21" width="14.5" style="1" customWidth="1"/>
    <col min="22" max="22" width="2.33203125" style="1" customWidth="1"/>
    <col min="23" max="23" width="16.83203125" style="1" customWidth="1"/>
    <col min="24" max="16384" width="10.83203125" style="1"/>
  </cols>
  <sheetData>
    <row r="1" spans="2:21" ht="38" customHeight="1" thickBot="1">
      <c r="B1" s="458" t="s">
        <v>0</v>
      </c>
      <c r="C1" s="459"/>
      <c r="D1" s="459"/>
      <c r="E1" s="459"/>
      <c r="F1" s="459"/>
      <c r="G1" s="459"/>
      <c r="H1" s="459"/>
      <c r="I1" s="459"/>
      <c r="J1" s="162"/>
    </row>
    <row r="2" spans="2:21" ht="38" thickBot="1">
      <c r="B2" s="461"/>
      <c r="C2" s="462"/>
      <c r="D2" s="462"/>
      <c r="E2" s="462"/>
      <c r="F2" s="462"/>
      <c r="G2" s="462"/>
      <c r="H2" s="462"/>
      <c r="I2" s="462"/>
      <c r="J2" s="162"/>
      <c r="N2" s="698" t="s">
        <v>493</v>
      </c>
      <c r="O2" s="699"/>
      <c r="P2" s="699"/>
      <c r="Q2" s="699"/>
      <c r="R2" s="699"/>
      <c r="S2" s="699"/>
      <c r="T2" s="699"/>
      <c r="U2" s="700"/>
    </row>
    <row r="3" spans="2:21" ht="29" customHeight="1">
      <c r="B3" s="464" t="s">
        <v>494</v>
      </c>
      <c r="C3" s="465"/>
      <c r="D3" s="465"/>
      <c r="E3" s="465"/>
      <c r="F3" s="465"/>
      <c r="G3" s="465"/>
      <c r="H3" s="465"/>
      <c r="I3" s="465"/>
      <c r="J3" s="163"/>
      <c r="N3" s="164" t="s">
        <v>775</v>
      </c>
      <c r="O3" s="165"/>
      <c r="P3" s="701" t="s">
        <v>755</v>
      </c>
      <c r="Q3" s="701"/>
      <c r="R3" s="701"/>
      <c r="S3" s="701"/>
      <c r="T3" s="166"/>
      <c r="U3" s="164" t="s">
        <v>495</v>
      </c>
    </row>
    <row r="4" spans="2:21" ht="30" thickBot="1">
      <c r="B4" s="702" t="s">
        <v>496</v>
      </c>
      <c r="C4" s="703"/>
      <c r="D4" s="703"/>
      <c r="E4" s="703"/>
      <c r="F4" s="703"/>
      <c r="G4" s="703"/>
      <c r="H4" s="703"/>
      <c r="I4" s="704"/>
      <c r="J4" s="167"/>
      <c r="N4" s="1" t="s">
        <v>572</v>
      </c>
    </row>
    <row r="5" spans="2:21" ht="34">
      <c r="B5" s="168" t="s">
        <v>572</v>
      </c>
      <c r="C5" s="169"/>
      <c r="D5" s="170" t="s">
        <v>497</v>
      </c>
      <c r="E5" s="170" t="s">
        <v>609</v>
      </c>
      <c r="F5" s="170" t="s">
        <v>610</v>
      </c>
      <c r="G5" s="171">
        <f>SUM(G6:G7)</f>
        <v>1</v>
      </c>
      <c r="H5" s="171" t="s">
        <v>563</v>
      </c>
      <c r="I5" s="172" t="s">
        <v>498</v>
      </c>
      <c r="J5" s="128"/>
      <c r="K5" s="173" t="s">
        <v>499</v>
      </c>
      <c r="L5" s="174"/>
      <c r="N5" s="175" t="s">
        <v>500</v>
      </c>
      <c r="P5" s="216" t="s">
        <v>575</v>
      </c>
      <c r="Q5" s="175" t="s">
        <v>118</v>
      </c>
      <c r="R5" s="175" t="s">
        <v>153</v>
      </c>
      <c r="S5" s="705" t="s">
        <v>501</v>
      </c>
      <c r="U5" s="175" t="s">
        <v>502</v>
      </c>
    </row>
    <row r="6" spans="2:21">
      <c r="B6" s="217">
        <v>1</v>
      </c>
      <c r="C6" s="177" t="s">
        <v>670</v>
      </c>
      <c r="D6" s="214" t="s">
        <v>561</v>
      </c>
      <c r="E6" s="329"/>
      <c r="F6" s="339">
        <v>0</v>
      </c>
      <c r="G6" s="178">
        <v>0.3</v>
      </c>
      <c r="H6" s="208" t="s">
        <v>560</v>
      </c>
      <c r="I6" s="707">
        <f>(F6*G6)+(F7*G7)</f>
        <v>0</v>
      </c>
      <c r="J6" s="180"/>
      <c r="K6" s="181" t="s">
        <v>503</v>
      </c>
      <c r="L6" s="182"/>
      <c r="N6" s="183" t="s">
        <v>504</v>
      </c>
      <c r="P6" s="183" t="s">
        <v>505</v>
      </c>
      <c r="Q6" s="183" t="s">
        <v>506</v>
      </c>
      <c r="R6" s="183" t="s">
        <v>507</v>
      </c>
      <c r="S6" s="706"/>
      <c r="U6" s="183" t="s">
        <v>508</v>
      </c>
    </row>
    <row r="7" spans="2:21">
      <c r="B7" s="217">
        <v>2</v>
      </c>
      <c r="C7" s="177" t="s">
        <v>671</v>
      </c>
      <c r="D7" s="214" t="s">
        <v>561</v>
      </c>
      <c r="E7" s="329"/>
      <c r="F7" s="343">
        <f>IF('1-Evaluación Inicial'!J7="Aprobado", 4,0)</f>
        <v>0</v>
      </c>
      <c r="G7" s="178">
        <v>0.7</v>
      </c>
      <c r="H7" s="208" t="s">
        <v>709</v>
      </c>
      <c r="I7" s="707"/>
      <c r="J7" s="180"/>
      <c r="K7" s="184" t="s">
        <v>510</v>
      </c>
      <c r="L7" s="182"/>
      <c r="N7" s="396">
        <f>I6</f>
        <v>0</v>
      </c>
      <c r="P7" s="396">
        <f>I14</f>
        <v>0</v>
      </c>
      <c r="Q7" s="396">
        <f>I25</f>
        <v>0.2</v>
      </c>
      <c r="R7" s="396">
        <f>Reporte!K7</f>
        <v>0.1</v>
      </c>
      <c r="S7" s="396">
        <f>P7*P8+Q7*Q8+R7*R8</f>
        <v>0.13</v>
      </c>
      <c r="U7" s="185">
        <f>I48</f>
        <v>0</v>
      </c>
    </row>
    <row r="8" spans="2:21" ht="19">
      <c r="B8" s="168" t="s">
        <v>573</v>
      </c>
      <c r="C8" s="169"/>
      <c r="D8" s="170" t="s">
        <v>497</v>
      </c>
      <c r="E8" s="710" t="s">
        <v>115</v>
      </c>
      <c r="F8" s="710"/>
      <c r="G8" s="171">
        <f>SUM(G9:G11)</f>
        <v>1</v>
      </c>
      <c r="H8" s="209"/>
      <c r="I8" s="172" t="s">
        <v>498</v>
      </c>
      <c r="J8" s="128"/>
      <c r="K8" s="168" t="s">
        <v>511</v>
      </c>
      <c r="L8" s="186"/>
      <c r="N8" s="187">
        <v>1</v>
      </c>
      <c r="O8" s="188"/>
      <c r="P8" s="187">
        <v>0.3</v>
      </c>
      <c r="Q8" s="187">
        <v>0.6</v>
      </c>
      <c r="R8" s="187">
        <v>0.1</v>
      </c>
      <c r="S8" s="189">
        <f>SUM(P8:R8)</f>
        <v>0.99999999999999989</v>
      </c>
      <c r="T8" s="188"/>
      <c r="U8" s="187">
        <v>0</v>
      </c>
    </row>
    <row r="9" spans="2:21">
      <c r="B9" s="217">
        <v>1</v>
      </c>
      <c r="C9" s="177" t="s">
        <v>702</v>
      </c>
      <c r="D9" s="456" t="s">
        <v>561</v>
      </c>
      <c r="E9" s="329"/>
      <c r="F9" s="329">
        <v>0</v>
      </c>
      <c r="G9" s="178">
        <v>0.95</v>
      </c>
      <c r="H9" s="208" t="s">
        <v>710</v>
      </c>
      <c r="I9" s="709">
        <f>(F9*G9)+(F10*G10)+(F11*G11)</f>
        <v>0</v>
      </c>
      <c r="J9" s="180"/>
      <c r="K9" s="181" t="s">
        <v>503</v>
      </c>
      <c r="L9" s="182"/>
      <c r="N9" s="428" t="s">
        <v>573</v>
      </c>
      <c r="O9" s="428"/>
      <c r="P9" s="428"/>
      <c r="Q9" s="428"/>
      <c r="R9" s="428"/>
      <c r="S9" s="428"/>
      <c r="T9" s="428"/>
      <c r="U9" s="428"/>
    </row>
    <row r="10" spans="2:21" ht="34">
      <c r="B10" s="217">
        <v>2</v>
      </c>
      <c r="C10" s="177" t="s">
        <v>509</v>
      </c>
      <c r="D10" s="456" t="s">
        <v>561</v>
      </c>
      <c r="E10" s="329"/>
      <c r="F10" s="329">
        <v>0</v>
      </c>
      <c r="G10" s="178">
        <v>0.03</v>
      </c>
      <c r="H10" s="397" t="s">
        <v>564</v>
      </c>
      <c r="I10" s="709"/>
      <c r="J10" s="180"/>
      <c r="K10" s="181" t="s">
        <v>512</v>
      </c>
      <c r="L10" s="182"/>
      <c r="N10" s="429" t="s">
        <v>500</v>
      </c>
      <c r="O10" s="430"/>
      <c r="P10" s="431" t="s">
        <v>575</v>
      </c>
      <c r="Q10" s="429" t="s">
        <v>118</v>
      </c>
      <c r="R10" s="429" t="s">
        <v>153</v>
      </c>
      <c r="S10" s="708" t="s">
        <v>501</v>
      </c>
      <c r="T10" s="430"/>
      <c r="U10" s="429" t="s">
        <v>502</v>
      </c>
    </row>
    <row r="11" spans="2:21">
      <c r="B11" s="217">
        <v>3</v>
      </c>
      <c r="C11" s="177" t="s">
        <v>703</v>
      </c>
      <c r="D11" s="456" t="s">
        <v>561</v>
      </c>
      <c r="E11" s="329"/>
      <c r="F11" s="329">
        <v>0</v>
      </c>
      <c r="G11" s="178">
        <v>0.02</v>
      </c>
      <c r="H11" s="210"/>
      <c r="I11" s="709"/>
      <c r="J11" s="180"/>
      <c r="K11" s="181" t="s">
        <v>513</v>
      </c>
      <c r="L11" s="182"/>
      <c r="N11" s="429" t="s">
        <v>504</v>
      </c>
      <c r="O11" s="430"/>
      <c r="P11" s="429" t="s">
        <v>505</v>
      </c>
      <c r="Q11" s="429" t="s">
        <v>506</v>
      </c>
      <c r="R11" s="429" t="s">
        <v>507</v>
      </c>
      <c r="S11" s="708"/>
      <c r="T11" s="430"/>
      <c r="U11" s="429" t="s">
        <v>508</v>
      </c>
    </row>
    <row r="12" spans="2:21" ht="29">
      <c r="B12" s="702" t="s">
        <v>514</v>
      </c>
      <c r="C12" s="703"/>
      <c r="D12" s="190"/>
      <c r="E12" s="190"/>
      <c r="F12" s="190"/>
      <c r="G12" s="190"/>
      <c r="H12" s="190"/>
      <c r="I12" s="191"/>
      <c r="J12" s="167"/>
      <c r="K12" s="192"/>
      <c r="L12" s="191"/>
      <c r="N12" s="432">
        <f>I9</f>
        <v>0</v>
      </c>
      <c r="O12" s="430"/>
      <c r="P12" s="433">
        <f>P7</f>
        <v>0</v>
      </c>
      <c r="Q12" s="433">
        <f>Q7</f>
        <v>0.2</v>
      </c>
      <c r="R12" s="433">
        <f>R7</f>
        <v>0.1</v>
      </c>
      <c r="S12" s="433">
        <f>P12*P13+Q12*Q13+R12*R13</f>
        <v>0.13</v>
      </c>
      <c r="T12" s="430"/>
      <c r="U12" s="432">
        <f>I48</f>
        <v>0</v>
      </c>
    </row>
    <row r="13" spans="2:21" ht="19">
      <c r="B13" s="168" t="s">
        <v>515</v>
      </c>
      <c r="C13" s="169"/>
      <c r="D13" s="170"/>
      <c r="E13" s="170" t="s">
        <v>609</v>
      </c>
      <c r="F13" s="170" t="s">
        <v>610</v>
      </c>
      <c r="G13" s="171">
        <f>SUM(G14:G23)</f>
        <v>1</v>
      </c>
      <c r="H13" s="171" t="s">
        <v>563</v>
      </c>
      <c r="I13" s="172" t="s">
        <v>498</v>
      </c>
      <c r="J13" s="128"/>
      <c r="K13" s="168"/>
      <c r="L13" s="186"/>
      <c r="N13" s="434">
        <v>1</v>
      </c>
      <c r="O13" s="435"/>
      <c r="P13" s="434">
        <v>0.3</v>
      </c>
      <c r="Q13" s="434">
        <v>0.6</v>
      </c>
      <c r="R13" s="434">
        <v>0.1</v>
      </c>
      <c r="S13" s="436">
        <f>SUM(P13:R13)</f>
        <v>0.99999999999999989</v>
      </c>
      <c r="T13" s="435"/>
      <c r="U13" s="434">
        <v>0</v>
      </c>
    </row>
    <row r="14" spans="2:21">
      <c r="B14" s="176">
        <v>1</v>
      </c>
      <c r="C14" s="177" t="s">
        <v>1</v>
      </c>
      <c r="D14" s="215" t="s">
        <v>562</v>
      </c>
      <c r="E14" s="343">
        <f>'Capacidad Instalada'!O10</f>
        <v>0</v>
      </c>
      <c r="F14" s="343">
        <f>'Capacidad Instalada'!P10</f>
        <v>0</v>
      </c>
      <c r="G14" s="178">
        <v>0.1</v>
      </c>
      <c r="H14" s="208" t="s">
        <v>565</v>
      </c>
      <c r="I14" s="707">
        <f>(F14*G14)+(F15*G15)+(F16*G16)+(F17*G17)+(F18*G18)+(F19*G19)+(F20*G20)+(F21*G21)+(F22*G22)+(F23*G23)</f>
        <v>0</v>
      </c>
      <c r="J14" s="180"/>
      <c r="K14" s="176"/>
      <c r="L14" s="193"/>
    </row>
    <row r="15" spans="2:21">
      <c r="B15" s="176">
        <v>2</v>
      </c>
      <c r="C15" s="177" t="s">
        <v>516</v>
      </c>
      <c r="D15" s="215" t="s">
        <v>562</v>
      </c>
      <c r="E15" s="343">
        <f>'Capacidad Instalada'!O16</f>
        <v>0</v>
      </c>
      <c r="F15" s="343">
        <f>'Capacidad Instalada'!P16</f>
        <v>0</v>
      </c>
      <c r="G15" s="178">
        <v>0.15</v>
      </c>
      <c r="H15" s="208" t="s">
        <v>566</v>
      </c>
      <c r="I15" s="707"/>
      <c r="J15" s="180"/>
      <c r="K15" s="176"/>
      <c r="L15" s="182"/>
    </row>
    <row r="16" spans="2:21">
      <c r="B16" s="176">
        <v>3</v>
      </c>
      <c r="C16" s="194" t="s">
        <v>517</v>
      </c>
      <c r="D16" s="215" t="s">
        <v>562</v>
      </c>
      <c r="E16" s="346">
        <f>'Capacidad Instalada'!O23</f>
        <v>0</v>
      </c>
      <c r="F16" s="346">
        <f>'Capacidad Instalada'!P23</f>
        <v>0</v>
      </c>
      <c r="G16" s="195">
        <v>0.15</v>
      </c>
      <c r="H16" s="208" t="s">
        <v>567</v>
      </c>
      <c r="I16" s="707"/>
      <c r="J16" s="180"/>
      <c r="K16" s="176"/>
      <c r="L16" s="182"/>
    </row>
    <row r="17" spans="2:12">
      <c r="B17" s="176">
        <v>4</v>
      </c>
      <c r="C17" s="177" t="s">
        <v>518</v>
      </c>
      <c r="D17" s="215" t="s">
        <v>562</v>
      </c>
      <c r="E17" s="343">
        <f>'Capacidad Instalada'!O46</f>
        <v>0</v>
      </c>
      <c r="F17" s="343">
        <f>'Capacidad Instalada'!P46</f>
        <v>0</v>
      </c>
      <c r="G17" s="178">
        <v>0.1</v>
      </c>
      <c r="H17" s="208" t="s">
        <v>568</v>
      </c>
      <c r="I17" s="707"/>
      <c r="J17" s="180"/>
      <c r="K17" s="176"/>
      <c r="L17" s="182"/>
    </row>
    <row r="18" spans="2:12">
      <c r="B18" s="176">
        <v>5</v>
      </c>
      <c r="C18" s="177" t="s">
        <v>519</v>
      </c>
      <c r="D18" s="215" t="s">
        <v>562</v>
      </c>
      <c r="E18" s="343">
        <f>'Capacidad Instalada'!O36</f>
        <v>0</v>
      </c>
      <c r="F18" s="343">
        <f>'Capacidad Instalada'!P36</f>
        <v>0</v>
      </c>
      <c r="G18" s="178">
        <v>0.15</v>
      </c>
      <c r="H18" s="208" t="s">
        <v>520</v>
      </c>
      <c r="I18" s="707"/>
      <c r="J18" s="180"/>
      <c r="K18" s="176"/>
      <c r="L18" s="182"/>
    </row>
    <row r="19" spans="2:12">
      <c r="B19" s="176">
        <v>6</v>
      </c>
      <c r="C19" s="177" t="s">
        <v>521</v>
      </c>
      <c r="D19" s="215" t="s">
        <v>562</v>
      </c>
      <c r="E19" s="343">
        <f>'Capacidad Instalada'!O41</f>
        <v>0</v>
      </c>
      <c r="F19" s="343">
        <f>'Capacidad Instalada'!P41</f>
        <v>0</v>
      </c>
      <c r="G19" s="178">
        <v>0.1</v>
      </c>
      <c r="H19" s="208" t="s">
        <v>569</v>
      </c>
      <c r="I19" s="707"/>
      <c r="J19" s="180"/>
      <c r="K19" s="176"/>
      <c r="L19" s="182"/>
    </row>
    <row r="20" spans="2:12">
      <c r="B20" s="176">
        <v>7</v>
      </c>
      <c r="C20" s="177" t="s">
        <v>522</v>
      </c>
      <c r="D20" s="215" t="s">
        <v>562</v>
      </c>
      <c r="E20" s="343">
        <f>'Capacidad Instalada'!O51</f>
        <v>0</v>
      </c>
      <c r="F20" s="343">
        <f>'Capacidad Instalada'!P51</f>
        <v>0</v>
      </c>
      <c r="G20" s="178">
        <v>0.1</v>
      </c>
      <c r="H20" s="208" t="s">
        <v>570</v>
      </c>
      <c r="I20" s="707"/>
      <c r="J20" s="180"/>
      <c r="K20" s="176"/>
      <c r="L20" s="182"/>
    </row>
    <row r="21" spans="2:12">
      <c r="B21" s="176">
        <v>8</v>
      </c>
      <c r="C21" s="177" t="s">
        <v>523</v>
      </c>
      <c r="D21" s="215" t="s">
        <v>562</v>
      </c>
      <c r="E21" s="343">
        <f>'Capacidad Instalada'!O56</f>
        <v>0</v>
      </c>
      <c r="F21" s="343">
        <f>'Capacidad Instalada'!P56</f>
        <v>0</v>
      </c>
      <c r="G21" s="178">
        <v>0.05</v>
      </c>
      <c r="H21" s="208" t="s">
        <v>571</v>
      </c>
      <c r="I21" s="707"/>
      <c r="J21" s="180"/>
      <c r="K21" s="176"/>
      <c r="L21" s="182"/>
    </row>
    <row r="22" spans="2:12">
      <c r="B22" s="176">
        <v>9</v>
      </c>
      <c r="C22" s="177" t="s">
        <v>524</v>
      </c>
      <c r="D22" s="214" t="s">
        <v>561</v>
      </c>
      <c r="E22" s="329">
        <v>0</v>
      </c>
      <c r="F22" s="339">
        <v>0</v>
      </c>
      <c r="G22" s="178">
        <v>0.05</v>
      </c>
      <c r="H22" s="208" t="s">
        <v>669</v>
      </c>
      <c r="I22" s="707"/>
      <c r="J22" s="180"/>
      <c r="K22" s="176"/>
      <c r="L22" s="182"/>
    </row>
    <row r="23" spans="2:12">
      <c r="B23" s="176">
        <v>10</v>
      </c>
      <c r="C23" s="177" t="s">
        <v>525</v>
      </c>
      <c r="D23" s="214" t="s">
        <v>561</v>
      </c>
      <c r="E23" s="329">
        <v>0</v>
      </c>
      <c r="F23" s="339">
        <v>0</v>
      </c>
      <c r="G23" s="178">
        <v>0.05</v>
      </c>
      <c r="H23" s="208" t="s">
        <v>669</v>
      </c>
      <c r="I23" s="707"/>
      <c r="J23" s="180"/>
      <c r="K23" s="176"/>
      <c r="L23" s="182"/>
    </row>
    <row r="24" spans="2:12" ht="19">
      <c r="B24" s="168" t="s">
        <v>526</v>
      </c>
      <c r="C24" s="169"/>
      <c r="D24" s="170"/>
      <c r="E24" s="170" t="s">
        <v>609</v>
      </c>
      <c r="F24" s="170" t="s">
        <v>610</v>
      </c>
      <c r="G24" s="171">
        <f>G25+G26+G27++G28+G31+G34+G39+G42+G43+G44</f>
        <v>1</v>
      </c>
      <c r="H24" s="171" t="s">
        <v>563</v>
      </c>
      <c r="I24" s="172" t="s">
        <v>498</v>
      </c>
      <c r="J24" s="128"/>
      <c r="K24" s="168"/>
      <c r="L24" s="186"/>
    </row>
    <row r="25" spans="2:12">
      <c r="B25" s="176">
        <v>1</v>
      </c>
      <c r="C25" s="177" t="s">
        <v>527</v>
      </c>
      <c r="D25" s="214" t="s">
        <v>561</v>
      </c>
      <c r="E25" s="329">
        <v>0</v>
      </c>
      <c r="F25" s="339">
        <v>0</v>
      </c>
      <c r="G25" s="178">
        <v>0.05</v>
      </c>
      <c r="H25" s="208" t="s">
        <v>528</v>
      </c>
      <c r="I25" s="707">
        <f>(F25*G25)+(F26*G26)+(F27*G27)+(F28*G28)+(F31*G31)+(F34*G34)+(F39*G39)+(F42*G42)+(F43*G43)+(F44*G44)+(F45*G45)</f>
        <v>0.2</v>
      </c>
      <c r="J25" s="180"/>
      <c r="K25" s="176" t="s">
        <v>529</v>
      </c>
      <c r="L25" s="182"/>
    </row>
    <row r="26" spans="2:12">
      <c r="B26" s="176">
        <v>2</v>
      </c>
      <c r="C26" s="177" t="s">
        <v>530</v>
      </c>
      <c r="D26" s="215" t="s">
        <v>562</v>
      </c>
      <c r="E26" s="343">
        <f>Proyecto!O14</f>
        <v>0</v>
      </c>
      <c r="F26" s="343">
        <f>Proyecto!P14</f>
        <v>0</v>
      </c>
      <c r="G26" s="178">
        <v>0.05</v>
      </c>
      <c r="H26" s="208" t="s">
        <v>531</v>
      </c>
      <c r="I26" s="707"/>
      <c r="J26" s="180"/>
      <c r="K26" s="176"/>
      <c r="L26" s="182"/>
    </row>
    <row r="27" spans="2:12">
      <c r="B27" s="176">
        <v>3</v>
      </c>
      <c r="C27" s="177" t="s">
        <v>135</v>
      </c>
      <c r="D27" s="215" t="s">
        <v>562</v>
      </c>
      <c r="E27" s="343">
        <f>Proyecto!O19</f>
        <v>0</v>
      </c>
      <c r="F27" s="343">
        <f>Proyecto!P19</f>
        <v>0</v>
      </c>
      <c r="G27" s="178">
        <v>0.1</v>
      </c>
      <c r="H27" s="208" t="s">
        <v>532</v>
      </c>
      <c r="I27" s="707"/>
      <c r="J27" s="180"/>
      <c r="K27" s="176"/>
      <c r="L27" s="182"/>
    </row>
    <row r="28" spans="2:12">
      <c r="B28" s="176">
        <v>4</v>
      </c>
      <c r="C28" s="196" t="s">
        <v>533</v>
      </c>
      <c r="D28" s="215" t="s">
        <v>562</v>
      </c>
      <c r="E28" s="343">
        <f>AVERAGE(E29:E30)</f>
        <v>0</v>
      </c>
      <c r="F28" s="343">
        <f>AVERAGE(F29:F30)</f>
        <v>0</v>
      </c>
      <c r="G28" s="197">
        <v>0.25</v>
      </c>
      <c r="H28" s="208"/>
      <c r="I28" s="707"/>
      <c r="J28" s="180"/>
      <c r="K28" s="176" t="s">
        <v>534</v>
      </c>
      <c r="L28" s="182"/>
    </row>
    <row r="29" spans="2:12">
      <c r="B29" s="176"/>
      <c r="C29" s="376" t="s">
        <v>535</v>
      </c>
      <c r="D29" s="214" t="s">
        <v>561</v>
      </c>
      <c r="E29" s="348">
        <v>0</v>
      </c>
      <c r="F29" s="340">
        <v>0</v>
      </c>
      <c r="G29" s="199">
        <v>0.5</v>
      </c>
      <c r="H29" s="208" t="s">
        <v>536</v>
      </c>
      <c r="I29" s="707"/>
      <c r="J29" s="180"/>
      <c r="K29" s="176" t="s">
        <v>537</v>
      </c>
      <c r="L29" s="182"/>
    </row>
    <row r="30" spans="2:12">
      <c r="B30" s="176"/>
      <c r="C30" s="376" t="s">
        <v>538</v>
      </c>
      <c r="D30" s="215" t="s">
        <v>562</v>
      </c>
      <c r="E30" s="344">
        <f>Proyecto!O27</f>
        <v>0</v>
      </c>
      <c r="F30" s="344">
        <f>Proyecto!P27</f>
        <v>0</v>
      </c>
      <c r="G30" s="199">
        <v>0.5</v>
      </c>
      <c r="H30" s="208" t="s">
        <v>539</v>
      </c>
      <c r="I30" s="707"/>
      <c r="J30" s="180"/>
      <c r="K30" s="176"/>
      <c r="L30" s="200"/>
    </row>
    <row r="31" spans="2:12">
      <c r="B31" s="176">
        <v>5</v>
      </c>
      <c r="C31" s="196" t="s">
        <v>540</v>
      </c>
      <c r="D31" s="347" t="s">
        <v>561</v>
      </c>
      <c r="E31" s="329">
        <f>AVERAGE(E32:E33)</f>
        <v>0</v>
      </c>
      <c r="F31" s="343">
        <f>AVERAGE(F32:F33)</f>
        <v>0</v>
      </c>
      <c r="G31" s="197">
        <v>0.05</v>
      </c>
      <c r="H31" s="208"/>
      <c r="I31" s="707"/>
      <c r="J31" s="180"/>
      <c r="K31" s="176" t="s">
        <v>541</v>
      </c>
      <c r="L31" s="182"/>
    </row>
    <row r="32" spans="2:12">
      <c r="B32" s="176"/>
      <c r="C32" s="198" t="s">
        <v>542</v>
      </c>
      <c r="D32" s="214" t="s">
        <v>561</v>
      </c>
      <c r="E32" s="329">
        <v>0</v>
      </c>
      <c r="F32" s="340">
        <v>0</v>
      </c>
      <c r="G32" s="199">
        <v>0.5</v>
      </c>
      <c r="H32" s="208" t="s">
        <v>536</v>
      </c>
      <c r="I32" s="707"/>
      <c r="J32" s="180"/>
      <c r="K32" s="176"/>
      <c r="L32" s="182"/>
    </row>
    <row r="33" spans="2:12">
      <c r="B33" s="176"/>
      <c r="C33" s="198" t="s">
        <v>543</v>
      </c>
      <c r="D33" s="214" t="s">
        <v>561</v>
      </c>
      <c r="E33" s="329">
        <v>0</v>
      </c>
      <c r="F33" s="340">
        <v>0</v>
      </c>
      <c r="G33" s="199">
        <v>0.5</v>
      </c>
      <c r="H33" s="208" t="s">
        <v>539</v>
      </c>
      <c r="I33" s="707"/>
      <c r="J33" s="180"/>
      <c r="K33" s="176"/>
      <c r="L33" s="182"/>
    </row>
    <row r="34" spans="2:12">
      <c r="B34" s="176">
        <v>6</v>
      </c>
      <c r="C34" s="196" t="s">
        <v>41</v>
      </c>
      <c r="D34" s="215" t="s">
        <v>562</v>
      </c>
      <c r="E34" s="343">
        <f>AVERAGE(E35:E38)</f>
        <v>0</v>
      </c>
      <c r="F34" s="343">
        <f>(F35+F36+F37+F38)/4</f>
        <v>1</v>
      </c>
      <c r="G34" s="197">
        <v>0.2</v>
      </c>
      <c r="H34" s="208" t="s">
        <v>704</v>
      </c>
      <c r="I34" s="707"/>
      <c r="J34" s="180"/>
      <c r="K34" s="176"/>
      <c r="L34" s="182"/>
    </row>
    <row r="35" spans="2:12">
      <c r="B35" s="176"/>
      <c r="C35" s="376" t="s">
        <v>677</v>
      </c>
      <c r="D35" s="214" t="s">
        <v>561</v>
      </c>
      <c r="E35" s="329">
        <v>0</v>
      </c>
      <c r="F35" s="345" t="str">
        <f>'3 Evalua Marco Logico'!F6</f>
        <v>1</v>
      </c>
      <c r="G35" s="199">
        <v>0.6</v>
      </c>
      <c r="H35" s="208" t="s">
        <v>705</v>
      </c>
      <c r="I35" s="707"/>
      <c r="J35" s="180"/>
      <c r="K35" s="176" t="s">
        <v>544</v>
      </c>
      <c r="L35" s="182"/>
    </row>
    <row r="36" spans="2:12">
      <c r="B36" s="176"/>
      <c r="C36" s="376" t="s">
        <v>675</v>
      </c>
      <c r="D36" s="214" t="s">
        <v>561</v>
      </c>
      <c r="E36" s="329">
        <v>0</v>
      </c>
      <c r="F36" s="345" t="str">
        <f>'3 Evalua Marco Logico'!F13</f>
        <v>1</v>
      </c>
      <c r="G36" s="199">
        <v>0.3</v>
      </c>
      <c r="H36" s="208" t="s">
        <v>706</v>
      </c>
      <c r="I36" s="707"/>
      <c r="J36" s="180"/>
      <c r="K36" s="176"/>
      <c r="L36" s="200"/>
    </row>
    <row r="37" spans="2:12">
      <c r="B37" s="176"/>
      <c r="C37" s="376" t="s">
        <v>676</v>
      </c>
      <c r="D37" s="214" t="s">
        <v>561</v>
      </c>
      <c r="E37" s="329">
        <v>0</v>
      </c>
      <c r="F37" s="345" t="str">
        <f>'3 Evalua Marco Logico'!F19</f>
        <v>1</v>
      </c>
      <c r="G37" s="199">
        <v>0.05</v>
      </c>
      <c r="H37" s="208" t="s">
        <v>707</v>
      </c>
      <c r="I37" s="707"/>
      <c r="J37" s="180"/>
      <c r="K37" s="176"/>
      <c r="L37" s="200"/>
    </row>
    <row r="38" spans="2:12">
      <c r="B38" s="176"/>
      <c r="C38" s="376" t="s">
        <v>674</v>
      </c>
      <c r="D38" s="214" t="s">
        <v>561</v>
      </c>
      <c r="E38" s="329">
        <v>0</v>
      </c>
      <c r="F38" s="345" t="str">
        <f>'3 Evalua Marco Logico'!F24</f>
        <v>1</v>
      </c>
      <c r="G38" s="199">
        <v>0.05</v>
      </c>
      <c r="H38" s="208" t="s">
        <v>708</v>
      </c>
      <c r="I38" s="707"/>
      <c r="J38" s="180"/>
      <c r="K38" s="176"/>
      <c r="L38" s="200"/>
    </row>
    <row r="39" spans="2:12">
      <c r="B39" s="176">
        <v>7</v>
      </c>
      <c r="C39" s="201" t="s">
        <v>545</v>
      </c>
      <c r="D39" s="214" t="s">
        <v>561</v>
      </c>
      <c r="E39" s="343">
        <f>AVERAGE(E40:E41)</f>
        <v>0</v>
      </c>
      <c r="F39" s="343">
        <f>AVERAGE(F40:F41)</f>
        <v>0</v>
      </c>
      <c r="G39" s="197">
        <v>0.1</v>
      </c>
      <c r="H39" s="211" t="s">
        <v>545</v>
      </c>
      <c r="I39" s="707"/>
      <c r="J39" s="180"/>
      <c r="K39" s="176"/>
      <c r="L39" s="200"/>
    </row>
    <row r="40" spans="2:12">
      <c r="B40" s="176"/>
      <c r="C40" s="376" t="s">
        <v>678</v>
      </c>
      <c r="D40" s="214" t="s">
        <v>561</v>
      </c>
      <c r="E40" s="370">
        <v>0</v>
      </c>
      <c r="F40" s="341">
        <v>0</v>
      </c>
      <c r="G40" s="199">
        <v>0.2</v>
      </c>
      <c r="H40" s="208" t="s">
        <v>546</v>
      </c>
      <c r="I40" s="707"/>
      <c r="J40" s="180"/>
      <c r="K40" s="176"/>
      <c r="L40" s="200"/>
    </row>
    <row r="41" spans="2:12">
      <c r="B41" s="176"/>
      <c r="C41" s="376" t="s">
        <v>679</v>
      </c>
      <c r="D41" s="214" t="s">
        <v>561</v>
      </c>
      <c r="E41" s="370">
        <v>0</v>
      </c>
      <c r="F41" s="341">
        <v>0</v>
      </c>
      <c r="G41" s="199">
        <v>0.8</v>
      </c>
      <c r="H41" s="208" t="s">
        <v>547</v>
      </c>
      <c r="I41" s="707"/>
      <c r="J41" s="180"/>
      <c r="K41" s="176"/>
      <c r="L41" s="200"/>
    </row>
    <row r="42" spans="2:12">
      <c r="B42" s="176">
        <v>8</v>
      </c>
      <c r="C42" s="202" t="s">
        <v>548</v>
      </c>
      <c r="D42" s="214" t="s">
        <v>561</v>
      </c>
      <c r="E42" s="329">
        <v>0</v>
      </c>
      <c r="F42" s="339">
        <v>0</v>
      </c>
      <c r="G42" s="178">
        <v>0.1</v>
      </c>
      <c r="H42" s="208" t="s">
        <v>549</v>
      </c>
      <c r="I42" s="707"/>
      <c r="J42" s="180"/>
      <c r="K42" s="176"/>
      <c r="L42" s="182"/>
    </row>
    <row r="43" spans="2:12">
      <c r="B43" s="176">
        <v>9</v>
      </c>
      <c r="C43" s="202" t="s">
        <v>550</v>
      </c>
      <c r="D43" s="214" t="s">
        <v>561</v>
      </c>
      <c r="E43" s="329">
        <v>0</v>
      </c>
      <c r="F43" s="339">
        <v>0</v>
      </c>
      <c r="G43" s="178">
        <v>0.05</v>
      </c>
      <c r="H43" s="208" t="s">
        <v>551</v>
      </c>
      <c r="I43" s="707"/>
      <c r="J43" s="180"/>
      <c r="K43" s="176"/>
      <c r="L43" s="182"/>
    </row>
    <row r="44" spans="2:12">
      <c r="B44" s="176">
        <v>10</v>
      </c>
      <c r="C44" s="202" t="s">
        <v>107</v>
      </c>
      <c r="D44" s="215" t="s">
        <v>562</v>
      </c>
      <c r="E44" s="343">
        <f>Proyecto!O61</f>
        <v>0</v>
      </c>
      <c r="F44" s="343">
        <f>Proyecto!P61</f>
        <v>0</v>
      </c>
      <c r="G44" s="178">
        <v>0.05</v>
      </c>
      <c r="H44" s="208" t="s">
        <v>552</v>
      </c>
      <c r="I44" s="707"/>
      <c r="J44" s="180"/>
      <c r="K44" s="176"/>
      <c r="L44" s="182"/>
    </row>
    <row r="45" spans="2:12">
      <c r="B45" s="176">
        <v>12</v>
      </c>
      <c r="C45" s="202" t="s">
        <v>553</v>
      </c>
      <c r="D45" s="214" t="s">
        <v>561</v>
      </c>
      <c r="E45" s="329">
        <v>0</v>
      </c>
      <c r="F45" s="339">
        <v>0</v>
      </c>
      <c r="G45" s="178">
        <v>0.02</v>
      </c>
      <c r="H45" s="208" t="s">
        <v>554</v>
      </c>
      <c r="I45" s="707"/>
      <c r="J45" s="180"/>
      <c r="K45" s="176"/>
      <c r="L45" s="182"/>
    </row>
    <row r="46" spans="2:12" ht="29">
      <c r="B46" s="694" t="s">
        <v>555</v>
      </c>
      <c r="C46" s="695"/>
      <c r="D46" s="190"/>
      <c r="E46" s="190"/>
      <c r="F46" s="190"/>
      <c r="G46" s="190"/>
      <c r="H46" s="190"/>
      <c r="I46" s="191"/>
      <c r="J46" s="167"/>
      <c r="K46" s="192"/>
      <c r="L46" s="191"/>
    </row>
    <row r="47" spans="2:12" s="3" customFormat="1" ht="19">
      <c r="B47" s="168" t="s">
        <v>556</v>
      </c>
      <c r="C47" s="203"/>
      <c r="D47" s="204"/>
      <c r="E47" s="204" t="s">
        <v>609</v>
      </c>
      <c r="F47" s="204" t="s">
        <v>610</v>
      </c>
      <c r="G47" s="171">
        <f>G48+G49+G50+G51</f>
        <v>1</v>
      </c>
      <c r="H47" s="204"/>
      <c r="I47" s="172"/>
      <c r="J47" s="128"/>
      <c r="K47" s="203"/>
      <c r="L47" s="203"/>
    </row>
    <row r="48" spans="2:12">
      <c r="B48" s="176">
        <v>1</v>
      </c>
      <c r="C48" s="202" t="s">
        <v>557</v>
      </c>
      <c r="D48" s="214" t="s">
        <v>561</v>
      </c>
      <c r="E48" s="337"/>
      <c r="F48" s="339">
        <v>0</v>
      </c>
      <c r="G48" s="197">
        <v>0.25</v>
      </c>
      <c r="H48" s="179"/>
      <c r="I48" s="696">
        <f>(F48*G48)+(F49*G49)+(F50*G50)+(F51*G51)</f>
        <v>0</v>
      </c>
      <c r="J48" s="180"/>
      <c r="K48" s="176"/>
      <c r="L48" s="182"/>
    </row>
    <row r="49" spans="2:12">
      <c r="B49" s="176">
        <v>2</v>
      </c>
      <c r="C49" s="202" t="s">
        <v>558</v>
      </c>
      <c r="D49" s="214" t="s">
        <v>561</v>
      </c>
      <c r="E49" s="337"/>
      <c r="F49" s="339">
        <v>0</v>
      </c>
      <c r="G49" s="197">
        <v>0.25</v>
      </c>
      <c r="H49" s="179"/>
      <c r="I49" s="696"/>
      <c r="J49" s="180"/>
      <c r="K49" s="176"/>
      <c r="L49" s="182"/>
    </row>
    <row r="50" spans="2:12">
      <c r="B50" s="176">
        <v>3</v>
      </c>
      <c r="C50" s="202" t="s">
        <v>574</v>
      </c>
      <c r="D50" s="214" t="s">
        <v>561</v>
      </c>
      <c r="E50" s="337"/>
      <c r="F50" s="339">
        <v>0</v>
      </c>
      <c r="G50" s="197">
        <v>0.25</v>
      </c>
      <c r="H50" s="179"/>
      <c r="I50" s="696"/>
      <c r="J50" s="180"/>
      <c r="K50" s="176"/>
      <c r="L50" s="182"/>
    </row>
    <row r="51" spans="2:12" ht="17" thickBot="1">
      <c r="B51" s="205">
        <v>4</v>
      </c>
      <c r="C51" s="206" t="s">
        <v>559</v>
      </c>
      <c r="D51" s="214" t="s">
        <v>561</v>
      </c>
      <c r="E51" s="338"/>
      <c r="F51" s="342">
        <v>0</v>
      </c>
      <c r="G51" s="197">
        <v>0.25</v>
      </c>
      <c r="H51" s="207"/>
      <c r="I51" s="697"/>
      <c r="J51" s="180"/>
      <c r="K51" s="176"/>
      <c r="L51" s="182"/>
    </row>
  </sheetData>
  <sheetProtection algorithmName="SHA-512" hashValue="O7UdOdESxAotH5mWdlqAZHTPZ9V4joGA2Mm3U0+DmSUzO0do74PFdMNEWMBx6969QNf1zAbg33LMJyL2nkpjIw==" saltValue="w7pBJNzernNWNOwFi098sA==" spinCount="100000" sheet="1" objects="1" scenarios="1" selectLockedCells="1" selectUnlockedCells="1"/>
  <autoFilter ref="B1:I51" xr:uid="{00000000-0009-0000-0000-00000E000000}">
    <filterColumn colId="0" showButton="0"/>
    <filterColumn colId="1" showButton="0"/>
    <filterColumn colId="2" showButton="0"/>
    <filterColumn colId="3" showButton="0"/>
    <filterColumn colId="4" showButton="0"/>
    <filterColumn colId="5" showButton="0"/>
    <filterColumn colId="6" showButton="0"/>
  </autoFilter>
  <mergeCells count="15">
    <mergeCell ref="B46:C46"/>
    <mergeCell ref="I48:I51"/>
    <mergeCell ref="B1:I2"/>
    <mergeCell ref="N2:U2"/>
    <mergeCell ref="B3:I3"/>
    <mergeCell ref="P3:S3"/>
    <mergeCell ref="B4:I4"/>
    <mergeCell ref="S5:S6"/>
    <mergeCell ref="I6:I7"/>
    <mergeCell ref="S10:S11"/>
    <mergeCell ref="I9:I11"/>
    <mergeCell ref="B12:C12"/>
    <mergeCell ref="I14:I23"/>
    <mergeCell ref="I25:I45"/>
    <mergeCell ref="E8:F8"/>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5113D-5963-BB47-B5E9-C49E175E9682}">
  <dimension ref="B1:P173"/>
  <sheetViews>
    <sheetView zoomScale="120" zoomScaleNormal="120" workbookViewId="0">
      <pane xSplit="1" ySplit="7" topLeftCell="B8" activePane="bottomRight" state="frozen"/>
      <selection pane="topRight" activeCell="B1" sqref="B1"/>
      <selection pane="bottomLeft" activeCell="A8" sqref="A8"/>
      <selection pane="bottomRight" activeCell="K1" sqref="K1:P1048576"/>
    </sheetView>
  </sheetViews>
  <sheetFormatPr baseColWidth="10" defaultColWidth="10.83203125" defaultRowHeight="13"/>
  <cols>
    <col min="1" max="1" width="0.6640625" style="272" customWidth="1"/>
    <col min="2" max="2" width="9" style="272" customWidth="1"/>
    <col min="3" max="3" width="6.1640625" style="273" customWidth="1"/>
    <col min="4" max="4" width="69.1640625" style="310" customWidth="1"/>
    <col min="5" max="5" width="6" style="274" customWidth="1"/>
    <col min="6" max="6" width="13.1640625" style="274" customWidth="1"/>
    <col min="7" max="7" width="13.1640625" style="274" hidden="1" customWidth="1"/>
    <col min="8" max="8" width="1" style="274" customWidth="1"/>
    <col min="9" max="9" width="15.6640625" style="274" bestFit="1" customWidth="1"/>
    <col min="10" max="10" width="13.1640625" style="295" customWidth="1"/>
    <col min="11" max="12" width="10.83203125" style="294" hidden="1" customWidth="1"/>
    <col min="13" max="16" width="10.83203125" style="272" hidden="1" customWidth="1"/>
    <col min="17" max="16384" width="10.83203125" style="272"/>
  </cols>
  <sheetData>
    <row r="1" spans="2:12" ht="13" customHeight="1">
      <c r="B1" s="725" t="s">
        <v>773</v>
      </c>
      <c r="C1" s="725"/>
      <c r="D1" s="725"/>
      <c r="E1" s="725"/>
      <c r="F1" s="725"/>
      <c r="G1" s="369"/>
      <c r="I1" s="441" t="s">
        <v>750</v>
      </c>
      <c r="J1" s="442" t="str">
        <f>IF(F145="APROBADO", "Aprobado", "NO Aprobado")</f>
        <v>NO Aprobado</v>
      </c>
      <c r="K1" s="426">
        <f t="shared" ref="K1:K4" si="0">IF(J1="Aprobado",1,0)</f>
        <v>0</v>
      </c>
      <c r="L1" s="290">
        <f>IF(K1=1,20%,0%)</f>
        <v>0</v>
      </c>
    </row>
    <row r="2" spans="2:12">
      <c r="B2" s="728" t="s">
        <v>611</v>
      </c>
      <c r="C2" s="728"/>
      <c r="D2" s="729" t="s">
        <v>378</v>
      </c>
      <c r="E2" s="729"/>
      <c r="F2" s="729"/>
      <c r="G2" s="368"/>
      <c r="I2" s="443" t="s">
        <v>751</v>
      </c>
      <c r="J2" s="444" t="str">
        <f>IF(F147="APROBADO", "Aprobado", "No Aprobado")</f>
        <v>No Aprobado</v>
      </c>
      <c r="K2" s="294">
        <f t="shared" si="0"/>
        <v>0</v>
      </c>
      <c r="L2" s="290">
        <f t="shared" ref="L2:L3" si="1">IF(K2=1,20%,0%)</f>
        <v>0</v>
      </c>
    </row>
    <row r="3" spans="2:12" ht="13" customHeight="1">
      <c r="B3" s="728" t="s">
        <v>612</v>
      </c>
      <c r="C3" s="728"/>
      <c r="D3" s="729"/>
      <c r="E3" s="729"/>
      <c r="F3" s="729"/>
      <c r="G3" s="368"/>
      <c r="I3" s="443" t="s">
        <v>752</v>
      </c>
      <c r="J3" s="444" t="str">
        <f>IF(F149="APROBADO", "Aprobado", "No Aprobado")</f>
        <v>No Aprobado</v>
      </c>
      <c r="K3" s="294">
        <f t="shared" si="0"/>
        <v>0</v>
      </c>
      <c r="L3" s="290">
        <f t="shared" si="1"/>
        <v>0</v>
      </c>
    </row>
    <row r="4" spans="2:12" ht="13" customHeight="1">
      <c r="B4" s="728" t="s">
        <v>613</v>
      </c>
      <c r="C4" s="728"/>
      <c r="D4" s="729"/>
      <c r="E4" s="729"/>
      <c r="F4" s="729"/>
      <c r="G4" s="368"/>
      <c r="H4" s="275"/>
      <c r="I4" s="443" t="s">
        <v>747</v>
      </c>
      <c r="J4" s="444" t="str">
        <f>IF(M153="APROBADO", "Aprobado", "No Aprobado")</f>
        <v>No Aprobado</v>
      </c>
      <c r="K4" s="294">
        <f t="shared" si="0"/>
        <v>0</v>
      </c>
      <c r="L4" s="290">
        <f>IF(K4=1,13.33%,0%)</f>
        <v>0</v>
      </c>
    </row>
    <row r="5" spans="2:12">
      <c r="B5" s="712" t="s">
        <v>614</v>
      </c>
      <c r="C5" s="712"/>
      <c r="D5" s="727"/>
      <c r="E5" s="727"/>
      <c r="F5" s="727"/>
      <c r="G5" s="412"/>
      <c r="H5" s="275"/>
      <c r="I5" s="443" t="s">
        <v>748</v>
      </c>
      <c r="J5" s="444" t="str">
        <f>IF(N153="APROBADO", "Aprobado", "No Aprobado")</f>
        <v>No Aprobado</v>
      </c>
      <c r="K5" s="294">
        <f>IF(J5="Aprobado",1,0)</f>
        <v>0</v>
      </c>
      <c r="L5" s="290">
        <f t="shared" ref="L5:L6" si="2">IF(K5=1,13.33%,0%)</f>
        <v>0</v>
      </c>
    </row>
    <row r="6" spans="2:12">
      <c r="B6" s="728" t="s">
        <v>615</v>
      </c>
      <c r="C6" s="728"/>
      <c r="D6" s="729"/>
      <c r="E6" s="729"/>
      <c r="F6" s="729"/>
      <c r="G6" s="368"/>
      <c r="H6" s="275"/>
      <c r="I6" s="443" t="s">
        <v>753</v>
      </c>
      <c r="J6" s="444" t="str">
        <f>IF(O153="APROBADO", "Aprobado", "No Aprobado")</f>
        <v>No Aprobado</v>
      </c>
      <c r="K6" s="294">
        <f>IF(J6="Aprobado",1,0)</f>
        <v>0</v>
      </c>
      <c r="L6" s="290">
        <f t="shared" si="2"/>
        <v>0</v>
      </c>
    </row>
    <row r="7" spans="2:12" ht="19" customHeight="1" thickBot="1">
      <c r="B7" s="726" t="s">
        <v>663</v>
      </c>
      <c r="C7" s="726"/>
      <c r="D7" s="726"/>
      <c r="E7" s="726"/>
      <c r="F7" s="726"/>
      <c r="G7" s="369"/>
      <c r="H7" s="275"/>
      <c r="I7" s="439" t="s">
        <v>754</v>
      </c>
      <c r="J7" s="440" t="str">
        <f>IF(L7&gt;=73%, "APROBADO", "NO APROBADO")</f>
        <v>NO APROBADO</v>
      </c>
      <c r="L7" s="427">
        <f>SUM(L1:L6)</f>
        <v>0</v>
      </c>
    </row>
    <row r="9" spans="2:12" ht="14">
      <c r="C9" s="276"/>
      <c r="D9" s="438" t="s">
        <v>756</v>
      </c>
      <c r="E9" s="277" t="s">
        <v>608</v>
      </c>
      <c r="F9" s="278">
        <v>1</v>
      </c>
      <c r="G9" s="413"/>
    </row>
    <row r="10" spans="2:12" ht="14">
      <c r="C10" s="279">
        <v>1</v>
      </c>
      <c r="D10" s="280" t="s">
        <v>616</v>
      </c>
      <c r="E10" s="389"/>
      <c r="F10" s="281">
        <f>IF(E10="X",20%,0%)</f>
        <v>0</v>
      </c>
    </row>
    <row r="11" spans="2:12" ht="14">
      <c r="C11" s="279">
        <v>2</v>
      </c>
      <c r="D11" s="280" t="s">
        <v>664</v>
      </c>
      <c r="E11" s="389"/>
      <c r="F11" s="281">
        <f t="shared" ref="F11:F13" si="3">IF(E11="X",20%,0%)</f>
        <v>0</v>
      </c>
    </row>
    <row r="12" spans="2:12" ht="14">
      <c r="C12" s="279">
        <v>3</v>
      </c>
      <c r="D12" s="280" t="s">
        <v>617</v>
      </c>
      <c r="E12" s="389"/>
      <c r="F12" s="281">
        <f t="shared" si="3"/>
        <v>0</v>
      </c>
      <c r="H12" s="282"/>
      <c r="I12" s="282"/>
    </row>
    <row r="13" spans="2:12" ht="14">
      <c r="C13" s="279">
        <v>4</v>
      </c>
      <c r="D13" s="280" t="s">
        <v>618</v>
      </c>
      <c r="E13" s="389"/>
      <c r="F13" s="281">
        <f t="shared" si="3"/>
        <v>0</v>
      </c>
      <c r="H13" s="283"/>
      <c r="I13" s="283"/>
    </row>
    <row r="14" spans="2:12" ht="14">
      <c r="C14" s="279">
        <v>5</v>
      </c>
      <c r="D14" s="280" t="s">
        <v>665</v>
      </c>
      <c r="E14" s="389"/>
      <c r="F14" s="281">
        <f>IF(E14="X",20%,0%)</f>
        <v>0</v>
      </c>
    </row>
    <row r="15" spans="2:12">
      <c r="C15" s="712"/>
      <c r="D15" s="712"/>
      <c r="E15" s="712"/>
      <c r="F15" s="284">
        <f>SUM(F10:F14)</f>
        <v>0</v>
      </c>
      <c r="G15" s="285"/>
    </row>
    <row r="16" spans="2:12" ht="14">
      <c r="C16" s="287"/>
      <c r="D16" s="437" t="s">
        <v>757</v>
      </c>
      <c r="E16" s="287" t="s">
        <v>619</v>
      </c>
      <c r="F16" s="288">
        <v>0.9</v>
      </c>
      <c r="G16" s="414"/>
    </row>
    <row r="17" spans="3:12" ht="14">
      <c r="C17" s="287">
        <v>1</v>
      </c>
      <c r="D17" s="289" t="s">
        <v>443</v>
      </c>
      <c r="E17" s="454">
        <f>Checklist!I15</f>
        <v>0</v>
      </c>
      <c r="F17" s="290">
        <f>IF(E17="X",12%,0%)</f>
        <v>0</v>
      </c>
      <c r="G17" s="415"/>
    </row>
    <row r="18" spans="3:12" ht="14">
      <c r="C18" s="287">
        <v>2</v>
      </c>
      <c r="D18" s="289" t="s">
        <v>746</v>
      </c>
      <c r="E18" s="454">
        <f>Checklist!I16</f>
        <v>0</v>
      </c>
      <c r="F18" s="290">
        <f t="shared" ref="F18:F19" si="4">IF(E18="X",12%,0%)</f>
        <v>0</v>
      </c>
      <c r="G18" s="415"/>
    </row>
    <row r="19" spans="3:12">
      <c r="C19" s="287">
        <v>3</v>
      </c>
      <c r="D19" s="291" t="s">
        <v>142</v>
      </c>
      <c r="E19" s="454">
        <f>Checklist!I17</f>
        <v>0</v>
      </c>
      <c r="F19" s="290">
        <f t="shared" si="4"/>
        <v>0</v>
      </c>
      <c r="G19" s="415"/>
    </row>
    <row r="20" spans="3:12" ht="14">
      <c r="C20" s="287">
        <v>4</v>
      </c>
      <c r="D20" s="289" t="s">
        <v>143</v>
      </c>
      <c r="E20" s="454">
        <f>Checklist!I18</f>
        <v>0</v>
      </c>
      <c r="F20" s="290">
        <f>IF(E20="X",4%,0%)</f>
        <v>0</v>
      </c>
      <c r="G20" s="415"/>
    </row>
    <row r="21" spans="3:12" ht="14">
      <c r="C21" s="287">
        <v>5</v>
      </c>
      <c r="D21" s="289" t="s">
        <v>144</v>
      </c>
      <c r="E21" s="454">
        <f>Checklist!I19</f>
        <v>0</v>
      </c>
      <c r="F21" s="290">
        <f>IF(E21="X",12%,0%)</f>
        <v>0</v>
      </c>
      <c r="G21" s="415"/>
    </row>
    <row r="22" spans="3:12" s="295" customFormat="1" ht="28">
      <c r="C22" s="287">
        <v>6</v>
      </c>
      <c r="D22" s="292" t="s">
        <v>445</v>
      </c>
      <c r="E22" s="454">
        <f>Checklist!I20</f>
        <v>0</v>
      </c>
      <c r="F22" s="290">
        <f t="shared" ref="F22:F24" si="5">IF(E22="X",12%,0%)</f>
        <v>0</v>
      </c>
      <c r="G22" s="415"/>
      <c r="H22" s="294"/>
      <c r="I22" s="294"/>
      <c r="K22" s="294"/>
      <c r="L22" s="294"/>
    </row>
    <row r="23" spans="3:12" ht="28">
      <c r="C23" s="287">
        <v>7</v>
      </c>
      <c r="D23" s="289" t="s">
        <v>446</v>
      </c>
      <c r="E23" s="454">
        <f>Checklist!I21</f>
        <v>0</v>
      </c>
      <c r="F23" s="290">
        <f t="shared" si="5"/>
        <v>0</v>
      </c>
      <c r="G23" s="415"/>
    </row>
    <row r="24" spans="3:12" ht="14">
      <c r="C24" s="287">
        <v>8</v>
      </c>
      <c r="D24" s="289" t="s">
        <v>241</v>
      </c>
      <c r="E24" s="454">
        <f>Checklist!I22</f>
        <v>0</v>
      </c>
      <c r="F24" s="290">
        <f t="shared" si="5"/>
        <v>0</v>
      </c>
      <c r="G24" s="415"/>
    </row>
    <row r="25" spans="3:12" ht="14">
      <c r="C25" s="287">
        <v>9</v>
      </c>
      <c r="D25" s="289" t="s">
        <v>145</v>
      </c>
      <c r="E25" s="454">
        <f>Checklist!I23</f>
        <v>0</v>
      </c>
      <c r="F25" s="290">
        <f>IF(E25="X",4%,0%)</f>
        <v>0</v>
      </c>
      <c r="G25" s="415"/>
    </row>
    <row r="26" spans="3:12" ht="14">
      <c r="C26" s="287">
        <v>10</v>
      </c>
      <c r="D26" s="289" t="s">
        <v>620</v>
      </c>
      <c r="E26" s="454">
        <f>Checklist!I24</f>
        <v>0</v>
      </c>
      <c r="F26" s="290">
        <f>IF(E26="X",4%,0%)</f>
        <v>0</v>
      </c>
      <c r="G26" s="415"/>
    </row>
    <row r="27" spans="3:12" ht="14">
      <c r="C27" s="287">
        <v>11</v>
      </c>
      <c r="D27" s="289" t="s">
        <v>146</v>
      </c>
      <c r="E27" s="454">
        <f>Checklist!I25</f>
        <v>0</v>
      </c>
      <c r="F27" s="290">
        <f>IF(E27="X",4%,0%)</f>
        <v>0</v>
      </c>
      <c r="G27" s="415"/>
    </row>
    <row r="28" spans="3:12">
      <c r="C28" s="712"/>
      <c r="D28" s="712"/>
      <c r="E28" s="712"/>
      <c r="F28" s="284">
        <f>SUM(F17:F27)</f>
        <v>0</v>
      </c>
      <c r="G28" s="285"/>
    </row>
    <row r="29" spans="3:12">
      <c r="D29" s="296"/>
    </row>
    <row r="30" spans="3:12" ht="14">
      <c r="C30" s="297"/>
      <c r="D30" s="298" t="s">
        <v>758</v>
      </c>
      <c r="E30" s="297" t="s">
        <v>619</v>
      </c>
      <c r="F30" s="299">
        <v>0.75</v>
      </c>
      <c r="G30" s="416"/>
    </row>
    <row r="31" spans="3:12" ht="28">
      <c r="C31" s="300">
        <v>1</v>
      </c>
      <c r="D31" s="301" t="s">
        <v>661</v>
      </c>
      <c r="E31" s="455">
        <f>Checklist!I27</f>
        <v>0</v>
      </c>
      <c r="F31" s="293">
        <f>IF(E31="X",20%,0%)</f>
        <v>0</v>
      </c>
      <c r="G31" s="294"/>
    </row>
    <row r="32" spans="3:12" ht="28">
      <c r="C32" s="300">
        <v>2</v>
      </c>
      <c r="D32" s="301" t="s">
        <v>662</v>
      </c>
      <c r="E32" s="455">
        <f>Checklist!I28</f>
        <v>0</v>
      </c>
      <c r="F32" s="293">
        <f>IF(E32="X",20%,0%)</f>
        <v>0</v>
      </c>
      <c r="G32" s="294"/>
    </row>
    <row r="33" spans="3:9" ht="14">
      <c r="C33" s="279">
        <v>3</v>
      </c>
      <c r="D33" s="302" t="s">
        <v>147</v>
      </c>
      <c r="E33" s="455">
        <f>Checklist!I29</f>
        <v>0</v>
      </c>
      <c r="F33" s="281">
        <f>IF(E33="X",10%,0%)</f>
        <v>0</v>
      </c>
    </row>
    <row r="34" spans="3:9" ht="14">
      <c r="C34" s="279">
        <v>4</v>
      </c>
      <c r="D34" s="302" t="s">
        <v>621</v>
      </c>
      <c r="E34" s="455">
        <f>Checklist!I30</f>
        <v>0</v>
      </c>
      <c r="F34" s="281">
        <f>IF(E34="X",10%,0%)</f>
        <v>0</v>
      </c>
      <c r="H34" s="303"/>
      <c r="I34" s="303"/>
    </row>
    <row r="35" spans="3:9" ht="14">
      <c r="C35" s="279">
        <v>5</v>
      </c>
      <c r="D35" s="302" t="s">
        <v>454</v>
      </c>
      <c r="E35" s="455">
        <f>Checklist!I31</f>
        <v>0</v>
      </c>
      <c r="F35" s="281">
        <f>IF(E35="X",10%,0%)</f>
        <v>0</v>
      </c>
    </row>
    <row r="36" spans="3:9">
      <c r="C36" s="279">
        <v>6</v>
      </c>
      <c r="D36" s="304" t="s">
        <v>455</v>
      </c>
      <c r="E36" s="455">
        <f>Checklist!I32</f>
        <v>0</v>
      </c>
      <c r="F36" s="281">
        <f>IF(E36="X",10%,0%)</f>
        <v>0</v>
      </c>
    </row>
    <row r="37" spans="3:9">
      <c r="C37" s="279">
        <v>7</v>
      </c>
      <c r="D37" s="304" t="s">
        <v>457</v>
      </c>
      <c r="E37" s="455">
        <f>Checklist!I33</f>
        <v>0</v>
      </c>
      <c r="F37" s="281">
        <f>IF(E37="X",10%,0%)</f>
        <v>0</v>
      </c>
      <c r="H37" s="272"/>
    </row>
    <row r="38" spans="3:9" ht="14">
      <c r="C38" s="279">
        <v>8</v>
      </c>
      <c r="D38" s="302" t="s">
        <v>148</v>
      </c>
      <c r="E38" s="455">
        <f>Checklist!I34</f>
        <v>0</v>
      </c>
      <c r="F38" s="281">
        <f>IF(E38="X",5%,0%)</f>
        <v>0</v>
      </c>
    </row>
    <row r="39" spans="3:9">
      <c r="C39" s="279">
        <v>9</v>
      </c>
      <c r="D39" s="305" t="s">
        <v>149</v>
      </c>
      <c r="E39" s="455">
        <f>Checklist!I35</f>
        <v>0</v>
      </c>
      <c r="F39" s="281">
        <f>IF(E39="X",2%,0%)</f>
        <v>0</v>
      </c>
    </row>
    <row r="40" spans="3:9">
      <c r="C40" s="279">
        <v>10</v>
      </c>
      <c r="D40" s="305" t="s">
        <v>150</v>
      </c>
      <c r="E40" s="455">
        <f>Checklist!I36</f>
        <v>0</v>
      </c>
      <c r="F40" s="281">
        <f>IF(E40="X",2.5%,0%)</f>
        <v>0</v>
      </c>
    </row>
    <row r="41" spans="3:9">
      <c r="C41" s="712" t="s">
        <v>64</v>
      </c>
      <c r="D41" s="712"/>
      <c r="E41" s="712"/>
      <c r="F41" s="284">
        <f>SUM(F31:F40)</f>
        <v>0</v>
      </c>
      <c r="G41" s="285"/>
      <c r="H41" s="306"/>
      <c r="I41" s="306"/>
    </row>
    <row r="42" spans="3:9">
      <c r="D42" s="273"/>
      <c r="E42" s="273"/>
      <c r="F42" s="285"/>
      <c r="G42" s="285"/>
      <c r="H42" s="306"/>
      <c r="I42" s="306"/>
    </row>
    <row r="43" spans="3:9" ht="14">
      <c r="C43" s="409"/>
      <c r="D43" s="409" t="s">
        <v>742</v>
      </c>
      <c r="E43" s="409" t="s">
        <v>619</v>
      </c>
      <c r="F43" s="410">
        <v>0.75</v>
      </c>
      <c r="G43" s="417"/>
      <c r="H43" s="306"/>
      <c r="I43" s="306"/>
    </row>
    <row r="44" spans="3:9" ht="56">
      <c r="C44" s="409"/>
      <c r="D44" s="409" t="s">
        <v>422</v>
      </c>
      <c r="E44" s="409"/>
      <c r="F44" s="410"/>
      <c r="G44" s="417"/>
      <c r="H44" s="306"/>
      <c r="I44" s="306"/>
    </row>
    <row r="45" spans="3:9" ht="14">
      <c r="C45" s="279">
        <v>1</v>
      </c>
      <c r="D45" s="307" t="s">
        <v>622</v>
      </c>
      <c r="E45" s="281"/>
      <c r="F45" s="290">
        <f>IF(E45="X",25%,0%)</f>
        <v>0</v>
      </c>
      <c r="G45" s="415"/>
      <c r="H45" s="306"/>
      <c r="I45" s="306"/>
    </row>
    <row r="46" spans="3:9" ht="42">
      <c r="C46" s="279">
        <v>2</v>
      </c>
      <c r="D46" s="307" t="s">
        <v>427</v>
      </c>
      <c r="E46" s="281"/>
      <c r="F46" s="290">
        <f t="shared" ref="F46:F48" si="6">IF(E46="X",25%,0%)</f>
        <v>0</v>
      </c>
      <c r="G46" s="415"/>
      <c r="H46" s="306"/>
      <c r="I46" s="306"/>
    </row>
    <row r="47" spans="3:9" ht="14">
      <c r="C47" s="279">
        <v>3</v>
      </c>
      <c r="D47" s="307" t="s">
        <v>428</v>
      </c>
      <c r="E47" s="281"/>
      <c r="F47" s="290">
        <f t="shared" si="6"/>
        <v>0</v>
      </c>
      <c r="G47" s="415"/>
      <c r="H47" s="306"/>
      <c r="I47" s="306"/>
    </row>
    <row r="48" spans="3:9" ht="14">
      <c r="C48" s="279">
        <v>4</v>
      </c>
      <c r="D48" s="307" t="s">
        <v>627</v>
      </c>
      <c r="E48" s="281"/>
      <c r="F48" s="290">
        <f t="shared" si="6"/>
        <v>0</v>
      </c>
      <c r="G48" s="415"/>
      <c r="H48" s="306"/>
      <c r="I48" s="306"/>
    </row>
    <row r="49" spans="3:9">
      <c r="C49" s="712" t="s">
        <v>64</v>
      </c>
      <c r="D49" s="712"/>
      <c r="E49" s="712"/>
      <c r="F49" s="284">
        <f>SUM(F45:F48)</f>
        <v>0</v>
      </c>
      <c r="G49" s="285"/>
      <c r="H49" s="306"/>
      <c r="I49" s="306"/>
    </row>
    <row r="50" spans="3:9">
      <c r="D50" s="273"/>
      <c r="E50" s="273"/>
      <c r="F50" s="285"/>
      <c r="G50" s="285"/>
      <c r="H50" s="306"/>
      <c r="I50" s="306"/>
    </row>
    <row r="51" spans="3:9" ht="14">
      <c r="C51" s="409"/>
      <c r="D51" s="409" t="s">
        <v>743</v>
      </c>
      <c r="E51" s="409" t="s">
        <v>619</v>
      </c>
      <c r="F51" s="410">
        <v>0.75</v>
      </c>
      <c r="G51" s="417"/>
      <c r="H51" s="306"/>
      <c r="I51" s="306"/>
    </row>
    <row r="52" spans="3:9" ht="42">
      <c r="C52" s="409"/>
      <c r="D52" s="408" t="s">
        <v>423</v>
      </c>
      <c r="E52" s="409"/>
      <c r="F52" s="410"/>
      <c r="G52" s="417"/>
      <c r="H52" s="306"/>
      <c r="I52" s="306"/>
    </row>
    <row r="53" spans="3:9" ht="14">
      <c r="C53" s="279">
        <v>1</v>
      </c>
      <c r="D53" s="307" t="s">
        <v>622</v>
      </c>
      <c r="E53" s="281"/>
      <c r="F53" s="281">
        <f t="shared" ref="F53:F56" si="7">IF(E53="X",25%,0%)</f>
        <v>0</v>
      </c>
      <c r="H53" s="306"/>
      <c r="I53" s="306"/>
    </row>
    <row r="54" spans="3:9" ht="14">
      <c r="C54" s="279">
        <v>2</v>
      </c>
      <c r="D54" s="307" t="s">
        <v>712</v>
      </c>
      <c r="E54" s="281"/>
      <c r="F54" s="281">
        <f t="shared" si="7"/>
        <v>0</v>
      </c>
      <c r="H54" s="306"/>
      <c r="I54" s="306"/>
    </row>
    <row r="55" spans="3:9" ht="14">
      <c r="C55" s="279">
        <v>3</v>
      </c>
      <c r="D55" s="307" t="s">
        <v>532</v>
      </c>
      <c r="E55" s="281"/>
      <c r="F55" s="281">
        <f t="shared" si="7"/>
        <v>0</v>
      </c>
      <c r="H55" s="306"/>
      <c r="I55" s="306"/>
    </row>
    <row r="56" spans="3:9" ht="14">
      <c r="C56" s="279">
        <v>4</v>
      </c>
      <c r="D56" s="307" t="s">
        <v>627</v>
      </c>
      <c r="E56" s="281"/>
      <c r="F56" s="281">
        <f t="shared" si="7"/>
        <v>0</v>
      </c>
      <c r="H56" s="306"/>
      <c r="I56" s="306"/>
    </row>
    <row r="57" spans="3:9">
      <c r="C57" s="712" t="s">
        <v>64</v>
      </c>
      <c r="D57" s="712"/>
      <c r="E57" s="712"/>
      <c r="F57" s="284">
        <f>SUM(F53:F56)</f>
        <v>0</v>
      </c>
      <c r="G57" s="285"/>
      <c r="H57" s="306"/>
      <c r="I57" s="306"/>
    </row>
    <row r="58" spans="3:9">
      <c r="D58" s="273"/>
      <c r="E58" s="273"/>
      <c r="F58" s="285"/>
      <c r="G58" s="285"/>
      <c r="H58" s="306"/>
      <c r="I58" s="306"/>
    </row>
    <row r="59" spans="3:9">
      <c r="D59" s="273"/>
      <c r="E59" s="273"/>
      <c r="F59" s="285"/>
      <c r="G59" s="285"/>
      <c r="H59" s="306"/>
      <c r="I59" s="306"/>
    </row>
    <row r="60" spans="3:9" ht="14">
      <c r="C60" s="308"/>
      <c r="D60" s="308" t="s">
        <v>713</v>
      </c>
      <c r="E60" s="308" t="s">
        <v>619</v>
      </c>
      <c r="F60" s="309">
        <v>0.75</v>
      </c>
      <c r="G60" s="418"/>
      <c r="H60" s="306"/>
      <c r="I60" s="306"/>
    </row>
    <row r="61" spans="3:9" ht="14">
      <c r="C61" s="308"/>
      <c r="D61" s="308" t="s">
        <v>223</v>
      </c>
      <c r="E61" s="308"/>
      <c r="F61" s="309"/>
      <c r="G61" s="418"/>
      <c r="H61" s="306"/>
      <c r="I61" s="306"/>
    </row>
    <row r="62" spans="3:9" ht="14">
      <c r="C62" s="279">
        <v>1</v>
      </c>
      <c r="D62" s="307" t="s">
        <v>622</v>
      </c>
      <c r="E62" s="281"/>
      <c r="F62" s="281">
        <f>IF(E62="X",25%,0%)</f>
        <v>0</v>
      </c>
      <c r="H62" s="306"/>
      <c r="I62" s="306"/>
    </row>
    <row r="63" spans="3:9" ht="14">
      <c r="C63" s="279">
        <v>2</v>
      </c>
      <c r="D63" s="307" t="s">
        <v>721</v>
      </c>
      <c r="E63" s="281"/>
      <c r="F63" s="281">
        <f t="shared" ref="F63:F65" si="8">IF(E63="X",25%,0%)</f>
        <v>0</v>
      </c>
      <c r="H63" s="306"/>
      <c r="I63" s="306"/>
    </row>
    <row r="64" spans="3:9" ht="14">
      <c r="C64" s="279">
        <v>3</v>
      </c>
      <c r="D64" s="307" t="s">
        <v>719</v>
      </c>
      <c r="E64" s="281"/>
      <c r="F64" s="281">
        <f t="shared" si="8"/>
        <v>0</v>
      </c>
      <c r="H64" s="306"/>
      <c r="I64" s="306"/>
    </row>
    <row r="65" spans="3:9" ht="14">
      <c r="C65" s="279">
        <v>4</v>
      </c>
      <c r="D65" s="280" t="s">
        <v>720</v>
      </c>
      <c r="E65" s="281"/>
      <c r="F65" s="281">
        <f t="shared" si="8"/>
        <v>0</v>
      </c>
      <c r="H65" s="306"/>
      <c r="I65" s="306"/>
    </row>
    <row r="66" spans="3:9">
      <c r="C66" s="712" t="s">
        <v>64</v>
      </c>
      <c r="D66" s="712"/>
      <c r="E66" s="712"/>
      <c r="F66" s="284">
        <f>SUM(F62:F65)</f>
        <v>0</v>
      </c>
      <c r="G66" s="285"/>
      <c r="H66" s="306"/>
      <c r="I66" s="306"/>
    </row>
    <row r="67" spans="3:9">
      <c r="D67" s="273"/>
      <c r="E67" s="273"/>
      <c r="F67" s="285"/>
      <c r="G67" s="285"/>
      <c r="H67" s="306"/>
      <c r="I67" s="306"/>
    </row>
    <row r="68" spans="3:9" ht="14">
      <c r="C68" s="308"/>
      <c r="D68" s="308" t="s">
        <v>714</v>
      </c>
      <c r="E68" s="308" t="s">
        <v>619</v>
      </c>
      <c r="F68" s="309">
        <v>0.75</v>
      </c>
      <c r="G68" s="418"/>
      <c r="H68" s="306"/>
      <c r="I68" s="306"/>
    </row>
    <row r="69" spans="3:9" ht="14">
      <c r="C69" s="308"/>
      <c r="D69" s="308" t="s">
        <v>718</v>
      </c>
      <c r="E69" s="308"/>
      <c r="F69" s="309"/>
      <c r="G69" s="418"/>
      <c r="H69" s="306"/>
      <c r="I69" s="306"/>
    </row>
    <row r="70" spans="3:9" ht="14">
      <c r="C70" s="279">
        <v>1</v>
      </c>
      <c r="D70" s="307" t="s">
        <v>622</v>
      </c>
      <c r="E70" s="281"/>
      <c r="F70" s="281">
        <f t="shared" ref="F70:F74" si="9">IF(E70="X",20%,0%)</f>
        <v>0</v>
      </c>
      <c r="H70" s="306"/>
      <c r="I70" s="306"/>
    </row>
    <row r="71" spans="3:9" ht="14">
      <c r="C71" s="279">
        <v>2</v>
      </c>
      <c r="D71" s="307" t="s">
        <v>725</v>
      </c>
      <c r="E71" s="281"/>
      <c r="F71" s="281">
        <f t="shared" si="9"/>
        <v>0</v>
      </c>
      <c r="H71" s="306"/>
      <c r="I71" s="306"/>
    </row>
    <row r="72" spans="3:9" ht="14">
      <c r="C72" s="279">
        <v>3</v>
      </c>
      <c r="D72" s="307" t="s">
        <v>724</v>
      </c>
      <c r="E72" s="281"/>
      <c r="F72" s="281">
        <f t="shared" si="9"/>
        <v>0</v>
      </c>
      <c r="H72" s="306"/>
      <c r="I72" s="306"/>
    </row>
    <row r="73" spans="3:9" ht="14">
      <c r="C73" s="279">
        <v>4</v>
      </c>
      <c r="D73" s="280" t="s">
        <v>722</v>
      </c>
      <c r="E73" s="281"/>
      <c r="F73" s="281">
        <f t="shared" si="9"/>
        <v>0</v>
      </c>
      <c r="H73" s="306"/>
      <c r="I73" s="306"/>
    </row>
    <row r="74" spans="3:9" ht="28">
      <c r="C74" s="279">
        <v>5</v>
      </c>
      <c r="D74" s="307" t="s">
        <v>723</v>
      </c>
      <c r="E74" s="281"/>
      <c r="F74" s="281">
        <f t="shared" si="9"/>
        <v>0</v>
      </c>
      <c r="H74" s="306"/>
      <c r="I74" s="306"/>
    </row>
    <row r="75" spans="3:9">
      <c r="C75" s="712" t="s">
        <v>64</v>
      </c>
      <c r="D75" s="712"/>
      <c r="E75" s="712"/>
      <c r="F75" s="284">
        <f>SUM(F70:F74)</f>
        <v>0</v>
      </c>
      <c r="G75" s="285"/>
      <c r="H75" s="306"/>
      <c r="I75" s="306"/>
    </row>
    <row r="76" spans="3:9">
      <c r="D76" s="273"/>
      <c r="E76" s="273"/>
      <c r="F76" s="285"/>
      <c r="G76" s="285"/>
      <c r="H76" s="306"/>
      <c r="I76" s="306"/>
    </row>
    <row r="77" spans="3:9" ht="14">
      <c r="C77" s="308"/>
      <c r="D77" s="308" t="s">
        <v>715</v>
      </c>
      <c r="E77" s="308" t="s">
        <v>619</v>
      </c>
      <c r="F77" s="309">
        <v>0.75</v>
      </c>
      <c r="G77" s="418"/>
      <c r="H77" s="306"/>
      <c r="I77" s="306"/>
    </row>
    <row r="78" spans="3:9" ht="14">
      <c r="C78" s="308"/>
      <c r="D78" s="308" t="s">
        <v>438</v>
      </c>
      <c r="E78" s="308"/>
      <c r="F78" s="309"/>
      <c r="G78" s="418"/>
      <c r="H78" s="306"/>
      <c r="I78" s="306"/>
    </row>
    <row r="79" spans="3:9" ht="14">
      <c r="C79" s="279">
        <v>1</v>
      </c>
      <c r="D79" s="307" t="s">
        <v>622</v>
      </c>
      <c r="E79" s="281"/>
      <c r="F79" s="281">
        <f>IF(E79="X",20%,0%)</f>
        <v>0</v>
      </c>
      <c r="H79" s="306"/>
      <c r="I79" s="306"/>
    </row>
    <row r="80" spans="3:9" ht="16" customHeight="1">
      <c r="C80" s="279">
        <v>2</v>
      </c>
      <c r="D80" s="307" t="s">
        <v>744</v>
      </c>
      <c r="E80" s="281"/>
      <c r="F80" s="281">
        <f t="shared" ref="F80:F83" si="10">IF(E80="X",20%,0%)</f>
        <v>0</v>
      </c>
      <c r="H80" s="306"/>
      <c r="I80" s="306"/>
    </row>
    <row r="81" spans="3:9" ht="16" customHeight="1">
      <c r="C81" s="279">
        <v>3</v>
      </c>
      <c r="D81" s="307" t="s">
        <v>726</v>
      </c>
      <c r="E81" s="281"/>
      <c r="F81" s="281">
        <f t="shared" si="10"/>
        <v>0</v>
      </c>
      <c r="H81" s="306"/>
      <c r="I81" s="306"/>
    </row>
    <row r="82" spans="3:9" ht="14">
      <c r="C82" s="279">
        <v>4</v>
      </c>
      <c r="D82" s="280" t="s">
        <v>724</v>
      </c>
      <c r="E82" s="281"/>
      <c r="F82" s="281">
        <f t="shared" si="10"/>
        <v>0</v>
      </c>
      <c r="H82" s="306"/>
      <c r="I82" s="306"/>
    </row>
    <row r="83" spans="3:9" ht="14">
      <c r="C83" s="279">
        <v>5</v>
      </c>
      <c r="D83" s="307" t="s">
        <v>745</v>
      </c>
      <c r="E83" s="281"/>
      <c r="F83" s="281">
        <f t="shared" si="10"/>
        <v>0</v>
      </c>
      <c r="H83" s="306"/>
      <c r="I83" s="306"/>
    </row>
    <row r="84" spans="3:9">
      <c r="C84" s="712" t="s">
        <v>64</v>
      </c>
      <c r="D84" s="712"/>
      <c r="E84" s="712"/>
      <c r="F84" s="284">
        <f>SUM(F79:F83)</f>
        <v>0</v>
      </c>
      <c r="G84" s="285"/>
      <c r="H84" s="306"/>
      <c r="I84" s="306"/>
    </row>
    <row r="85" spans="3:9">
      <c r="D85" s="273"/>
      <c r="E85" s="273"/>
      <c r="F85" s="285"/>
      <c r="G85" s="285"/>
      <c r="H85" s="306"/>
      <c r="I85" s="306"/>
    </row>
    <row r="86" spans="3:9" ht="14">
      <c r="C86" s="398"/>
      <c r="D86" s="399" t="s">
        <v>716</v>
      </c>
      <c r="E86" s="399" t="s">
        <v>619</v>
      </c>
      <c r="F86" s="400">
        <v>0.75</v>
      </c>
      <c r="G86" s="419"/>
      <c r="H86" s="306"/>
      <c r="I86" s="306"/>
    </row>
    <row r="87" spans="3:9" ht="14">
      <c r="C87" s="405"/>
      <c r="D87" s="406" t="s">
        <v>437</v>
      </c>
      <c r="E87" s="406"/>
      <c r="F87" s="407"/>
      <c r="G87" s="419"/>
      <c r="H87" s="306"/>
      <c r="I87" s="306"/>
    </row>
    <row r="88" spans="3:9" ht="14">
      <c r="C88" s="401">
        <v>1</v>
      </c>
      <c r="D88" s="402" t="s">
        <v>622</v>
      </c>
      <c r="E88" s="281"/>
      <c r="F88" s="281">
        <f>IF(E88="X",16.6%,0%)</f>
        <v>0</v>
      </c>
      <c r="H88" s="306"/>
      <c r="I88" s="306"/>
    </row>
    <row r="89" spans="3:9" ht="28">
      <c r="C89" s="401">
        <v>2</v>
      </c>
      <c r="D89" s="402" t="s">
        <v>430</v>
      </c>
      <c r="E89" s="281"/>
      <c r="F89" s="281">
        <f t="shared" ref="F89:F93" si="11">IF(E89="X",16.6%,0%)</f>
        <v>0</v>
      </c>
      <c r="H89" s="306"/>
      <c r="I89" s="306"/>
    </row>
    <row r="90" spans="3:9" ht="14">
      <c r="C90" s="401">
        <v>3</v>
      </c>
      <c r="D90" s="402" t="s">
        <v>623</v>
      </c>
      <c r="E90" s="281"/>
      <c r="F90" s="281">
        <f t="shared" si="11"/>
        <v>0</v>
      </c>
      <c r="H90" s="306"/>
      <c r="I90" s="306"/>
    </row>
    <row r="91" spans="3:9" ht="14">
      <c r="C91" s="401">
        <v>4</v>
      </c>
      <c r="D91" s="403" t="s">
        <v>624</v>
      </c>
      <c r="E91" s="281"/>
      <c r="F91" s="281">
        <f t="shared" si="11"/>
        <v>0</v>
      </c>
      <c r="H91" s="306"/>
      <c r="I91" s="306"/>
    </row>
    <row r="92" spans="3:9" ht="14">
      <c r="C92" s="401">
        <v>5</v>
      </c>
      <c r="D92" s="402" t="s">
        <v>625</v>
      </c>
      <c r="E92" s="281"/>
      <c r="F92" s="281">
        <f t="shared" si="11"/>
        <v>0</v>
      </c>
      <c r="H92" s="306"/>
      <c r="I92" s="306"/>
    </row>
    <row r="93" spans="3:9" ht="14">
      <c r="C93" s="401">
        <v>6</v>
      </c>
      <c r="D93" s="403" t="s">
        <v>626</v>
      </c>
      <c r="E93" s="281"/>
      <c r="F93" s="281">
        <f t="shared" si="11"/>
        <v>0</v>
      </c>
      <c r="H93" s="306"/>
      <c r="I93" s="306"/>
    </row>
    <row r="94" spans="3:9">
      <c r="C94" s="713" t="s">
        <v>64</v>
      </c>
      <c r="D94" s="714"/>
      <c r="E94" s="715"/>
      <c r="F94" s="404">
        <f>SUM(F88:F93)</f>
        <v>0</v>
      </c>
      <c r="G94" s="420"/>
      <c r="H94" s="306"/>
      <c r="I94" s="306"/>
    </row>
    <row r="95" spans="3:9">
      <c r="D95" s="273"/>
      <c r="E95" s="273"/>
      <c r="F95" s="285"/>
      <c r="G95" s="285"/>
      <c r="H95" s="306"/>
      <c r="I95" s="306"/>
    </row>
    <row r="96" spans="3:9" ht="14">
      <c r="C96" s="398"/>
      <c r="D96" s="399" t="s">
        <v>717</v>
      </c>
      <c r="E96" s="399" t="s">
        <v>619</v>
      </c>
      <c r="F96" s="400">
        <v>0.75</v>
      </c>
      <c r="G96" s="419"/>
      <c r="H96" s="306"/>
      <c r="I96" s="306"/>
    </row>
    <row r="97" spans="3:9" ht="14">
      <c r="C97" s="405"/>
      <c r="D97" s="406" t="s">
        <v>225</v>
      </c>
      <c r="E97" s="406"/>
      <c r="F97" s="407"/>
      <c r="G97" s="419"/>
      <c r="H97" s="306"/>
      <c r="I97" s="306"/>
    </row>
    <row r="98" spans="3:9" ht="14">
      <c r="C98" s="401">
        <v>1</v>
      </c>
      <c r="D98" s="402" t="s">
        <v>622</v>
      </c>
      <c r="E98" s="281"/>
      <c r="F98" s="281">
        <f t="shared" ref="F98:F101" si="12">IF(E98="X",25%,0%)</f>
        <v>0</v>
      </c>
      <c r="H98" s="306"/>
      <c r="I98" s="306"/>
    </row>
    <row r="99" spans="3:9" ht="14">
      <c r="C99" s="401">
        <v>2</v>
      </c>
      <c r="D99" s="402" t="s">
        <v>727</v>
      </c>
      <c r="E99" s="281"/>
      <c r="F99" s="281">
        <f t="shared" si="12"/>
        <v>0</v>
      </c>
      <c r="H99" s="306"/>
      <c r="I99" s="306"/>
    </row>
    <row r="100" spans="3:9" ht="14">
      <c r="C100" s="401">
        <v>3</v>
      </c>
      <c r="D100" s="402" t="s">
        <v>729</v>
      </c>
      <c r="E100" s="281"/>
      <c r="F100" s="281">
        <f t="shared" si="12"/>
        <v>0</v>
      </c>
      <c r="H100" s="306"/>
      <c r="I100" s="306"/>
    </row>
    <row r="101" spans="3:9" ht="14">
      <c r="C101" s="401">
        <v>4</v>
      </c>
      <c r="D101" s="403" t="s">
        <v>728</v>
      </c>
      <c r="E101" s="281"/>
      <c r="F101" s="281">
        <f t="shared" si="12"/>
        <v>0</v>
      </c>
      <c r="H101" s="306"/>
      <c r="I101" s="306"/>
    </row>
    <row r="102" spans="3:9">
      <c r="C102" s="713" t="s">
        <v>64</v>
      </c>
      <c r="D102" s="714"/>
      <c r="E102" s="715"/>
      <c r="F102" s="404">
        <f>SUM(F98:F101)</f>
        <v>0</v>
      </c>
      <c r="G102" s="420"/>
      <c r="H102" s="306"/>
      <c r="I102" s="306"/>
    </row>
    <row r="103" spans="3:9">
      <c r="D103" s="273"/>
      <c r="E103" s="273"/>
      <c r="F103" s="285"/>
      <c r="G103" s="285"/>
      <c r="H103" s="306"/>
      <c r="I103" s="306"/>
    </row>
    <row r="104" spans="3:9" ht="14">
      <c r="C104" s="311"/>
      <c r="D104" s="311" t="s">
        <v>738</v>
      </c>
      <c r="E104" s="311" t="s">
        <v>619</v>
      </c>
      <c r="F104" s="312">
        <v>0.75</v>
      </c>
      <c r="G104" s="421"/>
      <c r="H104" s="306"/>
      <c r="I104" s="306"/>
    </row>
    <row r="105" spans="3:9" ht="28">
      <c r="C105" s="311"/>
      <c r="D105" s="311" t="s">
        <v>226</v>
      </c>
      <c r="E105" s="311"/>
      <c r="F105" s="312"/>
      <c r="G105" s="421"/>
      <c r="H105" s="306"/>
      <c r="I105" s="306"/>
    </row>
    <row r="106" spans="3:9" ht="14">
      <c r="C106" s="279">
        <v>1</v>
      </c>
      <c r="D106" s="307" t="s">
        <v>622</v>
      </c>
      <c r="E106" s="281"/>
      <c r="F106" s="313">
        <f>IF(E106="X",33.3%,0%)</f>
        <v>0</v>
      </c>
      <c r="G106" s="422"/>
      <c r="H106" s="306"/>
      <c r="I106" s="306"/>
    </row>
    <row r="107" spans="3:9" ht="14">
      <c r="C107" s="279">
        <v>2</v>
      </c>
      <c r="D107" s="307" t="s">
        <v>731</v>
      </c>
      <c r="E107" s="281"/>
      <c r="F107" s="313">
        <f t="shared" ref="F107:F108" si="13">IF(E107="X",33.3%,0%)</f>
        <v>0</v>
      </c>
      <c r="G107" s="422"/>
      <c r="H107" s="306"/>
      <c r="I107" s="306"/>
    </row>
    <row r="108" spans="3:9" ht="14">
      <c r="C108" s="279">
        <v>3</v>
      </c>
      <c r="D108" s="280" t="s">
        <v>730</v>
      </c>
      <c r="E108" s="281"/>
      <c r="F108" s="313">
        <f t="shared" si="13"/>
        <v>0</v>
      </c>
      <c r="G108" s="422"/>
      <c r="H108" s="306"/>
      <c r="I108" s="306"/>
    </row>
    <row r="109" spans="3:9">
      <c r="C109" s="712"/>
      <c r="D109" s="712"/>
      <c r="E109" s="712"/>
      <c r="F109" s="284">
        <f>SUM(F106:F108)</f>
        <v>0</v>
      </c>
      <c r="G109" s="285"/>
      <c r="H109" s="306"/>
      <c r="I109" s="306"/>
    </row>
    <row r="110" spans="3:9">
      <c r="C110" s="272"/>
      <c r="D110" s="272"/>
      <c r="E110" s="272"/>
      <c r="F110" s="272"/>
      <c r="G110" s="272"/>
      <c r="H110" s="306"/>
      <c r="I110" s="306"/>
    </row>
    <row r="111" spans="3:9" ht="14">
      <c r="C111" s="311"/>
      <c r="D111" s="311" t="s">
        <v>739</v>
      </c>
      <c r="E111" s="311" t="s">
        <v>619</v>
      </c>
      <c r="F111" s="312">
        <v>0.75</v>
      </c>
      <c r="G111" s="421"/>
      <c r="H111" s="306"/>
      <c r="I111" s="306"/>
    </row>
    <row r="112" spans="3:9" ht="28">
      <c r="C112" s="311"/>
      <c r="D112" s="311" t="s">
        <v>229</v>
      </c>
      <c r="E112" s="311"/>
      <c r="F112" s="312"/>
      <c r="G112" s="421"/>
      <c r="H112" s="306"/>
      <c r="I112" s="306"/>
    </row>
    <row r="113" spans="3:9" ht="14">
      <c r="C113" s="279">
        <v>1</v>
      </c>
      <c r="D113" s="307" t="s">
        <v>622</v>
      </c>
      <c r="E113" s="281"/>
      <c r="F113" s="313">
        <f>IF(E113="X",33.3%,0%)</f>
        <v>0</v>
      </c>
      <c r="G113" s="422"/>
      <c r="H113" s="306"/>
      <c r="I113" s="306"/>
    </row>
    <row r="114" spans="3:9" ht="14">
      <c r="C114" s="279">
        <v>2</v>
      </c>
      <c r="D114" s="307" t="s">
        <v>732</v>
      </c>
      <c r="E114" s="281"/>
      <c r="F114" s="313">
        <f t="shared" ref="F114:F115" si="14">IF(E114="X",33.3%,0%)</f>
        <v>0</v>
      </c>
      <c r="G114" s="422"/>
      <c r="H114" s="306"/>
      <c r="I114" s="306"/>
    </row>
    <row r="115" spans="3:9" ht="14">
      <c r="C115" s="279">
        <v>3</v>
      </c>
      <c r="D115" s="280" t="s">
        <v>733</v>
      </c>
      <c r="E115" s="281"/>
      <c r="F115" s="313">
        <f t="shared" si="14"/>
        <v>0</v>
      </c>
      <c r="G115" s="422"/>
      <c r="H115" s="306"/>
      <c r="I115" s="306"/>
    </row>
    <row r="116" spans="3:9">
      <c r="C116" s="712"/>
      <c r="D116" s="712"/>
      <c r="E116" s="712"/>
      <c r="F116" s="284">
        <f>SUM(F113:F115)</f>
        <v>0</v>
      </c>
      <c r="G116" s="285"/>
      <c r="H116" s="306"/>
      <c r="I116" s="306"/>
    </row>
    <row r="117" spans="3:9">
      <c r="C117" s="272"/>
      <c r="D117" s="272"/>
      <c r="E117" s="272"/>
      <c r="F117" s="272"/>
      <c r="G117" s="272"/>
      <c r="H117" s="306"/>
      <c r="I117" s="306"/>
    </row>
    <row r="118" spans="3:9" ht="14">
      <c r="C118" s="311"/>
      <c r="D118" s="311" t="s">
        <v>740</v>
      </c>
      <c r="E118" s="311" t="s">
        <v>619</v>
      </c>
      <c r="F118" s="312">
        <v>0.75</v>
      </c>
      <c r="G118" s="421"/>
      <c r="H118" s="306"/>
      <c r="I118" s="306"/>
    </row>
    <row r="119" spans="3:9" ht="28">
      <c r="C119" s="311"/>
      <c r="D119" s="311" t="s">
        <v>227</v>
      </c>
      <c r="E119" s="311"/>
      <c r="F119" s="312"/>
      <c r="G119" s="421"/>
      <c r="H119" s="306"/>
      <c r="I119" s="306"/>
    </row>
    <row r="120" spans="3:9" ht="14">
      <c r="C120" s="279">
        <v>1</v>
      </c>
      <c r="D120" s="307" t="s">
        <v>622</v>
      </c>
      <c r="E120" s="281"/>
      <c r="F120" s="313">
        <f>IF(E120="X",33.3%,0%)</f>
        <v>0</v>
      </c>
      <c r="G120" s="422"/>
      <c r="H120" s="306"/>
      <c r="I120" s="306"/>
    </row>
    <row r="121" spans="3:9" ht="14">
      <c r="C121" s="279">
        <v>2</v>
      </c>
      <c r="D121" s="307" t="s">
        <v>734</v>
      </c>
      <c r="E121" s="281"/>
      <c r="F121" s="313">
        <f t="shared" ref="F121:F122" si="15">IF(E121="X",33.3%,0%)</f>
        <v>0</v>
      </c>
      <c r="G121" s="422"/>
      <c r="H121" s="306"/>
      <c r="I121" s="306"/>
    </row>
    <row r="122" spans="3:9" ht="14">
      <c r="C122" s="279">
        <v>3</v>
      </c>
      <c r="D122" s="280" t="s">
        <v>735</v>
      </c>
      <c r="E122" s="281"/>
      <c r="F122" s="313">
        <f t="shared" si="15"/>
        <v>0</v>
      </c>
      <c r="G122" s="422"/>
      <c r="H122" s="306"/>
      <c r="I122" s="306"/>
    </row>
    <row r="123" spans="3:9">
      <c r="C123" s="712"/>
      <c r="D123" s="712"/>
      <c r="E123" s="712"/>
      <c r="F123" s="284">
        <f>SUM(F120:F122)</f>
        <v>0</v>
      </c>
      <c r="G123" s="285"/>
      <c r="H123" s="306"/>
      <c r="I123" s="306"/>
    </row>
    <row r="124" spans="3:9">
      <c r="C124" s="272"/>
      <c r="D124" s="272"/>
      <c r="E124" s="272"/>
      <c r="F124" s="272"/>
      <c r="G124" s="272"/>
      <c r="H124" s="306"/>
      <c r="I124" s="306"/>
    </row>
    <row r="125" spans="3:9" ht="14">
      <c r="C125" s="311"/>
      <c r="D125" s="311" t="s">
        <v>741</v>
      </c>
      <c r="E125" s="311" t="s">
        <v>619</v>
      </c>
      <c r="F125" s="312">
        <v>0.75</v>
      </c>
      <c r="G125" s="421"/>
      <c r="H125" s="306"/>
      <c r="I125" s="306"/>
    </row>
    <row r="126" spans="3:9" ht="14">
      <c r="C126" s="311"/>
      <c r="D126" s="311" t="s">
        <v>228</v>
      </c>
      <c r="E126" s="311"/>
      <c r="F126" s="312"/>
      <c r="G126" s="421"/>
      <c r="H126" s="306"/>
      <c r="I126" s="306"/>
    </row>
    <row r="127" spans="3:9" ht="14">
      <c r="C127" s="279">
        <v>1</v>
      </c>
      <c r="D127" s="307" t="s">
        <v>622</v>
      </c>
      <c r="E127" s="281"/>
      <c r="F127" s="313">
        <f t="shared" ref="F127:F129" si="16">IF(E127="X",33.3%,0%)</f>
        <v>0</v>
      </c>
      <c r="G127" s="422"/>
      <c r="H127" s="306"/>
      <c r="I127" s="306"/>
    </row>
    <row r="128" spans="3:9" ht="14">
      <c r="C128" s="279">
        <v>2</v>
      </c>
      <c r="D128" s="307" t="s">
        <v>736</v>
      </c>
      <c r="E128" s="281"/>
      <c r="F128" s="313">
        <f t="shared" si="16"/>
        <v>0</v>
      </c>
      <c r="G128" s="422"/>
      <c r="H128" s="306"/>
      <c r="I128" s="306"/>
    </row>
    <row r="129" spans="3:9" ht="14">
      <c r="C129" s="279">
        <v>3</v>
      </c>
      <c r="D129" s="280" t="s">
        <v>737</v>
      </c>
      <c r="E129" s="281"/>
      <c r="F129" s="313">
        <f t="shared" si="16"/>
        <v>0</v>
      </c>
      <c r="G129" s="422"/>
      <c r="H129" s="306"/>
      <c r="I129" s="306"/>
    </row>
    <row r="130" spans="3:9">
      <c r="C130" s="712" t="s">
        <v>64</v>
      </c>
      <c r="D130" s="712"/>
      <c r="E130" s="712"/>
      <c r="F130" s="284">
        <f>SUM(F127:F129)</f>
        <v>0</v>
      </c>
      <c r="G130" s="285"/>
      <c r="H130" s="306"/>
      <c r="I130" s="306"/>
    </row>
    <row r="131" spans="3:9">
      <c r="D131" s="273"/>
      <c r="E131" s="273"/>
      <c r="F131" s="285"/>
      <c r="G131" s="285"/>
      <c r="H131" s="306"/>
      <c r="I131" s="306"/>
    </row>
    <row r="132" spans="3:9" ht="14" thickBot="1">
      <c r="C132" s="711" t="s">
        <v>770</v>
      </c>
      <c r="D132" s="711"/>
      <c r="E132" s="711"/>
      <c r="F132" s="711"/>
      <c r="G132" s="314"/>
      <c r="H132" s="314"/>
      <c r="I132" s="314"/>
    </row>
    <row r="133" spans="3:9">
      <c r="C133" s="716"/>
      <c r="D133" s="717"/>
      <c r="E133" s="717"/>
      <c r="F133" s="718"/>
      <c r="G133" s="423"/>
      <c r="H133" s="315"/>
      <c r="I133" s="315"/>
    </row>
    <row r="134" spans="3:9">
      <c r="C134" s="719"/>
      <c r="D134" s="720"/>
      <c r="E134" s="720"/>
      <c r="F134" s="721"/>
      <c r="G134" s="423"/>
      <c r="H134" s="315"/>
      <c r="I134" s="315"/>
    </row>
    <row r="135" spans="3:9">
      <c r="C135" s="719"/>
      <c r="D135" s="720"/>
      <c r="E135" s="720"/>
      <c r="F135" s="721"/>
      <c r="G135" s="423"/>
      <c r="H135" s="315"/>
      <c r="I135" s="315"/>
    </row>
    <row r="136" spans="3:9">
      <c r="C136" s="719"/>
      <c r="D136" s="720"/>
      <c r="E136" s="720"/>
      <c r="F136" s="721"/>
      <c r="G136" s="423"/>
      <c r="H136" s="315"/>
      <c r="I136" s="315"/>
    </row>
    <row r="137" spans="3:9">
      <c r="C137" s="719"/>
      <c r="D137" s="720"/>
      <c r="E137" s="720"/>
      <c r="F137" s="721"/>
      <c r="G137" s="423"/>
      <c r="H137" s="315"/>
      <c r="I137" s="315"/>
    </row>
    <row r="138" spans="3:9">
      <c r="C138" s="719"/>
      <c r="D138" s="720"/>
      <c r="E138" s="720"/>
      <c r="F138" s="721"/>
      <c r="G138" s="423"/>
      <c r="H138" s="315"/>
      <c r="I138" s="315"/>
    </row>
    <row r="139" spans="3:9">
      <c r="C139" s="719"/>
      <c r="D139" s="720"/>
      <c r="E139" s="720"/>
      <c r="F139" s="721"/>
      <c r="G139" s="423"/>
      <c r="H139" s="315"/>
      <c r="I139" s="315"/>
    </row>
    <row r="140" spans="3:9" ht="14" thickBot="1">
      <c r="C140" s="722"/>
      <c r="D140" s="723"/>
      <c r="E140" s="723"/>
      <c r="F140" s="724"/>
      <c r="G140" s="423"/>
      <c r="H140" s="306"/>
    </row>
    <row r="141" spans="3:9">
      <c r="E141" s="273"/>
      <c r="F141" s="306"/>
      <c r="G141" s="306"/>
      <c r="H141" s="306"/>
    </row>
    <row r="142" spans="3:9">
      <c r="E142" s="273"/>
      <c r="F142" s="306"/>
      <c r="G142" s="306"/>
      <c r="H142" s="306"/>
    </row>
    <row r="143" spans="3:9" ht="14">
      <c r="D143" s="316" t="s">
        <v>628</v>
      </c>
      <c r="E143" s="273" t="s">
        <v>64</v>
      </c>
      <c r="F143" s="273" t="s">
        <v>629</v>
      </c>
      <c r="G143" s="273"/>
      <c r="H143" s="272"/>
      <c r="I143" s="272"/>
    </row>
    <row r="144" spans="3:9" ht="9" customHeight="1">
      <c r="E144" s="273"/>
      <c r="F144" s="273"/>
      <c r="G144" s="273"/>
      <c r="H144" s="272"/>
      <c r="I144" s="272"/>
    </row>
    <row r="145" spans="3:16" ht="14">
      <c r="C145" s="273">
        <v>1</v>
      </c>
      <c r="D145" s="317" t="str">
        <f>+D9</f>
        <v>1 - EVALUACIÓN OBJETO DE LA INSTITUCIÓN = Revisar en Plataforma Dibujando</v>
      </c>
      <c r="E145" s="318">
        <f>+F15</f>
        <v>0</v>
      </c>
      <c r="F145" s="319" t="str">
        <f>IF(E145=100%,"Aprobado","No Aprobado")</f>
        <v>No Aprobado</v>
      </c>
      <c r="G145" s="319"/>
      <c r="H145" s="272"/>
      <c r="I145" s="272"/>
    </row>
    <row r="146" spans="3:16" ht="9" customHeight="1">
      <c r="E146" s="318"/>
      <c r="F146" s="319"/>
      <c r="G146" s="319"/>
      <c r="H146" s="272"/>
      <c r="I146" s="272"/>
    </row>
    <row r="147" spans="3:16" ht="14">
      <c r="C147" s="273">
        <v>2</v>
      </c>
      <c r="D147" s="320" t="str">
        <f>+D16</f>
        <v>2.- EVALUACIÓN STATUS LEGAL = Revisar pestaña "Check-List"</v>
      </c>
      <c r="E147" s="321">
        <f>+F28</f>
        <v>0</v>
      </c>
      <c r="F147" s="319" t="str">
        <f>IF(E147&gt;=90%,"Aprobado", "No Aprobado")</f>
        <v>No Aprobado</v>
      </c>
      <c r="G147" s="319"/>
      <c r="H147" s="272"/>
      <c r="I147" s="272"/>
    </row>
    <row r="148" spans="3:16" ht="9" customHeight="1">
      <c r="E148" s="318"/>
      <c r="F148" s="319"/>
      <c r="G148" s="319"/>
      <c r="H148" s="272"/>
      <c r="I148" s="272"/>
    </row>
    <row r="149" spans="3:16" ht="14">
      <c r="C149" s="322">
        <v>3</v>
      </c>
      <c r="D149" s="323" t="str">
        <f>+D30</f>
        <v>3.- EVALUACIÓN STATUS OPERATIVO = Revisar en pestaña "CheckList"</v>
      </c>
      <c r="E149" s="324">
        <f>+F41</f>
        <v>0</v>
      </c>
      <c r="F149" s="319" t="str">
        <f>IF(E149&gt;=75%,"Aprobado", "No Aprobado")</f>
        <v>No Aprobado</v>
      </c>
      <c r="G149" s="319"/>
      <c r="H149" s="272"/>
      <c r="I149" s="272"/>
    </row>
    <row r="150" spans="3:16">
      <c r="E150" s="325"/>
      <c r="F150" s="319"/>
      <c r="G150" s="319"/>
    </row>
    <row r="151" spans="3:16" ht="14">
      <c r="C151" s="273">
        <v>4</v>
      </c>
      <c r="D151" s="327" t="str">
        <f>+D43</f>
        <v>EVALUACIÓN DE PROYECTO DESARROLLO INTEGRAL- Tipo 1</v>
      </c>
      <c r="E151" s="321">
        <f>F49</f>
        <v>0</v>
      </c>
      <c r="F151" s="319" t="str">
        <f>IF(E151&gt;=75%,"Aprobado", "No Aprobado")</f>
        <v>No Aprobado</v>
      </c>
      <c r="K151" s="424">
        <f>IF(F151="aprobado",1,0)</f>
        <v>0</v>
      </c>
      <c r="L151" s="272"/>
      <c r="M151" s="274"/>
      <c r="O151" s="294"/>
      <c r="P151" s="294"/>
    </row>
    <row r="152" spans="3:16">
      <c r="E152" s="325"/>
      <c r="F152" s="319"/>
      <c r="K152" s="319"/>
      <c r="L152" s="274"/>
      <c r="M152" s="274" t="s">
        <v>747</v>
      </c>
      <c r="N152" s="272" t="s">
        <v>748</v>
      </c>
      <c r="O152" s="294" t="s">
        <v>749</v>
      </c>
      <c r="P152" s="294"/>
    </row>
    <row r="153" spans="3:16" ht="14">
      <c r="C153" s="273">
        <v>5</v>
      </c>
      <c r="D153" s="327" t="str">
        <f>D51</f>
        <v>EVALUACIÓN DE PROYECTO DESARROLLO INTEGRAL- Tipo 2</v>
      </c>
      <c r="E153" s="321">
        <f>F57</f>
        <v>0</v>
      </c>
      <c r="F153" s="319" t="str">
        <f>IF(E153&gt;=75%,"Aprobado", "No Aprobado")</f>
        <v>No Aprobado</v>
      </c>
      <c r="K153" s="424">
        <f>IF(F153="aprobado",1,0)</f>
        <v>0</v>
      </c>
      <c r="L153" s="274"/>
      <c r="M153" s="319" t="str">
        <f>IF((K151+K153)=1,"Aprobado", "no aprobado")</f>
        <v>no aprobado</v>
      </c>
      <c r="N153" s="319" t="str">
        <f>IF((K155+K157+K159+K161+K163)=1, "Aprobado", "No aprobado")</f>
        <v>No aprobado</v>
      </c>
      <c r="O153" s="425" t="str">
        <f>IF((K165+K167+K169+K171)=1, "Aprobado", "No Aprobado")</f>
        <v>No Aprobado</v>
      </c>
      <c r="P153" s="294"/>
    </row>
    <row r="154" spans="3:16">
      <c r="E154" s="325"/>
      <c r="F154" s="319"/>
      <c r="K154" s="319"/>
      <c r="L154" s="274"/>
      <c r="M154" s="274"/>
      <c r="O154" s="294"/>
      <c r="P154" s="294"/>
    </row>
    <row r="155" spans="3:16" ht="14">
      <c r="C155" s="273">
        <v>6</v>
      </c>
      <c r="D155" s="326" t="str">
        <f>D60</f>
        <v>EVALUACIÓN DE PROYECTO Fortalecimiento Institucional Tipo 1</v>
      </c>
      <c r="E155" s="321">
        <f>F66</f>
        <v>0</v>
      </c>
      <c r="F155" s="319" t="str">
        <f>IF(E155&gt;=75%,"Aprobado", "No Aprobado")</f>
        <v>No Aprobado</v>
      </c>
      <c r="K155" s="424">
        <f>IF(F155="aprobado",1,0)</f>
        <v>0</v>
      </c>
      <c r="L155" s="274"/>
      <c r="M155" s="274"/>
      <c r="O155" s="294"/>
      <c r="P155" s="294"/>
    </row>
    <row r="156" spans="3:16">
      <c r="K156" s="319"/>
      <c r="L156" s="274"/>
      <c r="M156" s="274"/>
      <c r="O156" s="294"/>
      <c r="P156" s="294"/>
    </row>
    <row r="157" spans="3:16" ht="14">
      <c r="C157" s="273">
        <v>7</v>
      </c>
      <c r="D157" s="326" t="str">
        <f>D68</f>
        <v>EVALUACIÓN DE PROYECTO Fortalecimiento Institucional Tipo 2</v>
      </c>
      <c r="E157" s="321">
        <f>F75</f>
        <v>0</v>
      </c>
      <c r="F157" s="319" t="str">
        <f>IF(E157&gt;=75%,"Aprobado", "No Aprobado")</f>
        <v>No Aprobado</v>
      </c>
      <c r="K157" s="424">
        <f>IF(F157="aprobado",1,0)</f>
        <v>0</v>
      </c>
      <c r="L157" s="274"/>
      <c r="M157" s="274"/>
      <c r="O157" s="294"/>
      <c r="P157" s="294"/>
    </row>
    <row r="158" spans="3:16">
      <c r="K158" s="274"/>
      <c r="L158" s="274"/>
      <c r="M158" s="274"/>
      <c r="O158" s="294"/>
      <c r="P158" s="294"/>
    </row>
    <row r="159" spans="3:16" ht="14">
      <c r="C159" s="273">
        <v>8</v>
      </c>
      <c r="D159" s="326" t="str">
        <f>D77</f>
        <v>EVALUACIÓN DE PROYECTO Fortalecimiento Institucional Tipo 3</v>
      </c>
      <c r="E159" s="321">
        <f>F84</f>
        <v>0</v>
      </c>
      <c r="F159" s="319" t="str">
        <f>IF(E159&gt;=75%,"Aprobado", "No Aprobado")</f>
        <v>No Aprobado</v>
      </c>
      <c r="K159" s="424">
        <f>IF(F159="aprobado",1,0)</f>
        <v>0</v>
      </c>
      <c r="L159" s="274"/>
      <c r="M159" s="274"/>
      <c r="O159" s="294"/>
      <c r="P159" s="294"/>
    </row>
    <row r="160" spans="3:16">
      <c r="C160" s="272"/>
      <c r="K160" s="319"/>
      <c r="L160" s="272"/>
      <c r="O160" s="294"/>
      <c r="P160" s="294"/>
    </row>
    <row r="161" spans="3:16" ht="14">
      <c r="C161" s="273">
        <v>9</v>
      </c>
      <c r="D161" s="326" t="str">
        <f>D86</f>
        <v>EVALUACIÓN DE PROYECTO Fortalecimiento Institucional Tipo 4</v>
      </c>
      <c r="E161" s="321">
        <f>F94</f>
        <v>0</v>
      </c>
      <c r="F161" s="319" t="str">
        <f>IF(E161&gt;=75%,"Aprobado", "No Aprobado")</f>
        <v>No Aprobado</v>
      </c>
      <c r="K161" s="424">
        <f>IF(F161="aprobado",1,0)</f>
        <v>0</v>
      </c>
      <c r="L161" s="274"/>
      <c r="M161" s="274"/>
      <c r="O161" s="294"/>
      <c r="P161" s="294"/>
    </row>
    <row r="162" spans="3:16">
      <c r="K162" s="274"/>
      <c r="L162" s="274"/>
      <c r="M162" s="274"/>
      <c r="O162" s="294"/>
      <c r="P162" s="294"/>
    </row>
    <row r="163" spans="3:16" ht="14">
      <c r="C163" s="273">
        <v>10</v>
      </c>
      <c r="D163" s="326" t="str">
        <f>D96</f>
        <v>EVALUACIÓN DE PROYECTO Fortalecimiento Institucional Tipo 5</v>
      </c>
      <c r="E163" s="321">
        <f>F102</f>
        <v>0</v>
      </c>
      <c r="F163" s="319" t="str">
        <f>IF(E163&gt;=75%,"Aprobado", "No Aprobado")</f>
        <v>No Aprobado</v>
      </c>
      <c r="K163" s="424">
        <f>IF(F163="aprobado",1,0)</f>
        <v>0</v>
      </c>
      <c r="L163" s="274"/>
      <c r="M163" s="274"/>
      <c r="O163" s="294"/>
      <c r="P163" s="294"/>
    </row>
    <row r="164" spans="3:16">
      <c r="K164" s="319"/>
      <c r="L164" s="274"/>
      <c r="M164" s="274"/>
      <c r="O164" s="294"/>
      <c r="P164" s="294"/>
    </row>
    <row r="165" spans="3:16" ht="14">
      <c r="C165" s="273">
        <v>11</v>
      </c>
      <c r="D165" s="328" t="str">
        <f>D104</f>
        <v>EVALUACIÓN DE PROYECTO Infraestructura y equipamiento- Tipo 1</v>
      </c>
      <c r="E165" s="321">
        <f>F109</f>
        <v>0</v>
      </c>
      <c r="F165" s="319" t="str">
        <f>IF(E165&gt;=75%,"Aprobado", "No Aprobado")</f>
        <v>No Aprobado</v>
      </c>
      <c r="K165" s="424">
        <f>IF(F165="aprobado",1,0)</f>
        <v>0</v>
      </c>
      <c r="L165" s="274"/>
      <c r="M165" s="274"/>
      <c r="O165" s="294"/>
      <c r="P165" s="294"/>
    </row>
    <row r="166" spans="3:16">
      <c r="E166" s="325"/>
      <c r="F166" s="319"/>
      <c r="K166" s="319"/>
      <c r="L166" s="274"/>
      <c r="M166" s="274"/>
      <c r="O166" s="294"/>
      <c r="P166" s="294"/>
    </row>
    <row r="167" spans="3:16" ht="14">
      <c r="C167" s="273">
        <v>12</v>
      </c>
      <c r="D167" s="328" t="str">
        <f>D111</f>
        <v>EVALUACIÓN DE PROYECTO Infraestructura y equipamiento- Tipo 2</v>
      </c>
      <c r="E167" s="321">
        <f>F116</f>
        <v>0</v>
      </c>
      <c r="F167" s="319" t="str">
        <f>IF(E167&gt;=75%,"Aprobado", "No Aprobado")</f>
        <v>No Aprobado</v>
      </c>
      <c r="K167" s="424">
        <f>IF(F167="aprobado",1,0)</f>
        <v>0</v>
      </c>
      <c r="L167" s="274"/>
      <c r="M167" s="274"/>
      <c r="O167" s="294"/>
      <c r="P167" s="294"/>
    </row>
    <row r="168" spans="3:16">
      <c r="K168" s="319"/>
      <c r="L168" s="274"/>
      <c r="M168" s="274"/>
      <c r="O168" s="294"/>
      <c r="P168" s="294"/>
    </row>
    <row r="169" spans="3:16" ht="14">
      <c r="C169" s="273">
        <v>13</v>
      </c>
      <c r="D169" s="328" t="str">
        <f>D118</f>
        <v>EVALUACIÓN DE PROYECTO Infraestructura y equipamiento- Tipo 3</v>
      </c>
      <c r="E169" s="321">
        <f>F123</f>
        <v>0</v>
      </c>
      <c r="F169" s="319" t="str">
        <f>IF(E169&gt;=75%,"Aprobado", "No Aprobado")</f>
        <v>No Aprobado</v>
      </c>
      <c r="K169" s="424">
        <f>IF(F169="aprobado",1,0)</f>
        <v>0</v>
      </c>
      <c r="L169" s="274"/>
      <c r="M169" s="274"/>
      <c r="O169" s="294"/>
      <c r="P169" s="294"/>
    </row>
    <row r="170" spans="3:16">
      <c r="E170" s="325"/>
      <c r="F170" s="319"/>
      <c r="K170" s="319"/>
      <c r="L170" s="274"/>
      <c r="M170" s="274"/>
      <c r="O170" s="294"/>
      <c r="P170" s="294"/>
    </row>
    <row r="171" spans="3:16" ht="14">
      <c r="C171" s="273">
        <v>14</v>
      </c>
      <c r="D171" s="328" t="str">
        <f>D125</f>
        <v>EVALUACIÓN DE PROYECTO Infraestructura y Equipamiento - Tipo 4</v>
      </c>
      <c r="E171" s="321">
        <f>F130</f>
        <v>0</v>
      </c>
      <c r="F171" s="319" t="str">
        <f>IF(E171&gt;=75%,"Aprobado", "No Aprobado")</f>
        <v>No Aprobado</v>
      </c>
      <c r="K171" s="424">
        <f>IF(F171="aprobado",1,0)</f>
        <v>0</v>
      </c>
      <c r="L171" s="274"/>
      <c r="M171" s="274"/>
      <c r="O171" s="294"/>
      <c r="P171" s="294"/>
    </row>
    <row r="172" spans="3:16">
      <c r="G172" s="319"/>
    </row>
    <row r="173" spans="3:16">
      <c r="E173" s="411"/>
      <c r="G173" s="424"/>
    </row>
  </sheetData>
  <sheetProtection algorithmName="SHA-512" hashValue="CbmrpjEfpHMTdBSea9djiYF/XXsc3vyWsdP0bLkZy+JeePqWjF9ojL8vikNZtzXDpP+Dpkd2MiygtZgQcsGa9w==" saltValue="V13Og5hAzSrAGW34cEEh7Q==" spinCount="100000" sheet="1" objects="1" scenarios="1"/>
  <mergeCells count="28">
    <mergeCell ref="D2:F2"/>
    <mergeCell ref="B3:C3"/>
    <mergeCell ref="D3:F3"/>
    <mergeCell ref="B4:C4"/>
    <mergeCell ref="D4:F4"/>
    <mergeCell ref="C133:F140"/>
    <mergeCell ref="B1:F1"/>
    <mergeCell ref="B7:F7"/>
    <mergeCell ref="C57:E57"/>
    <mergeCell ref="C41:E41"/>
    <mergeCell ref="C66:E66"/>
    <mergeCell ref="C49:E49"/>
    <mergeCell ref="C109:E109"/>
    <mergeCell ref="C130:E130"/>
    <mergeCell ref="B5:C5"/>
    <mergeCell ref="D5:F5"/>
    <mergeCell ref="B6:C6"/>
    <mergeCell ref="D6:F6"/>
    <mergeCell ref="C15:E15"/>
    <mergeCell ref="C28:E28"/>
    <mergeCell ref="B2:C2"/>
    <mergeCell ref="C132:F132"/>
    <mergeCell ref="C116:E116"/>
    <mergeCell ref="C123:E123"/>
    <mergeCell ref="C75:E75"/>
    <mergeCell ref="C84:E84"/>
    <mergeCell ref="C94:E94"/>
    <mergeCell ref="C102:E102"/>
  </mergeCells>
  <conditionalFormatting sqref="F145:G145 F151 K151">
    <cfRule type="containsText" dxfId="80" priority="69" operator="containsText" text="No Aprobado">
      <formula>NOT(ISERROR(SEARCH("No Aprobado",F145)))</formula>
    </cfRule>
    <cfRule type="containsText" dxfId="79" priority="70" operator="containsText" text="Aprobado">
      <formula>NOT(ISERROR(SEARCH("Aprobado",F145)))</formula>
    </cfRule>
  </conditionalFormatting>
  <conditionalFormatting sqref="F147:G147">
    <cfRule type="containsText" dxfId="78" priority="67" operator="containsText" text="No Aprobado">
      <formula>NOT(ISERROR(SEARCH("No Aprobado",F147)))</formula>
    </cfRule>
    <cfRule type="containsText" dxfId="77" priority="68" operator="containsText" text="Aprobado">
      <formula>NOT(ISERROR(SEARCH("Aprobado",F147)))</formula>
    </cfRule>
  </conditionalFormatting>
  <conditionalFormatting sqref="F149:G149">
    <cfRule type="containsText" dxfId="76" priority="65" operator="containsText" text="No Aprobado">
      <formula>NOT(ISERROR(SEARCH("No Aprobado",F149)))</formula>
    </cfRule>
    <cfRule type="containsText" dxfId="75" priority="66" operator="containsText" text="Aprobado">
      <formula>NOT(ISERROR(SEARCH("Aprobado",F149)))</formula>
    </cfRule>
  </conditionalFormatting>
  <conditionalFormatting sqref="F155">
    <cfRule type="containsText" dxfId="74" priority="63" operator="containsText" text="No Aprobado">
      <formula>NOT(ISERROR(SEARCH("No Aprobado",F155)))</formula>
    </cfRule>
    <cfRule type="containsText" dxfId="73" priority="64" operator="containsText" text="Aprobado">
      <formula>NOT(ISERROR(SEARCH("Aprobado",F155)))</formula>
    </cfRule>
  </conditionalFormatting>
  <conditionalFormatting sqref="F165">
    <cfRule type="containsText" dxfId="72" priority="59" operator="containsText" text="No Aprobado">
      <formula>NOT(ISERROR(SEARCH("No Aprobado",F165)))</formula>
    </cfRule>
    <cfRule type="containsText" dxfId="71" priority="60" operator="containsText" text="Aprobado">
      <formula>NOT(ISERROR(SEARCH("Aprobado",F165)))</formula>
    </cfRule>
  </conditionalFormatting>
  <conditionalFormatting sqref="F167">
    <cfRule type="containsText" dxfId="70" priority="57" operator="containsText" text="No Aprobado">
      <formula>NOT(ISERROR(SEARCH("No Aprobado",F167)))</formula>
    </cfRule>
    <cfRule type="containsText" dxfId="69" priority="58" operator="containsText" text="Aprobado">
      <formula>NOT(ISERROR(SEARCH("Aprobado",F167)))</formula>
    </cfRule>
  </conditionalFormatting>
  <conditionalFormatting sqref="F157">
    <cfRule type="containsText" dxfId="68" priority="55" operator="containsText" text="No Aprobado">
      <formula>NOT(ISERROR(SEARCH("No Aprobado",F157)))</formula>
    </cfRule>
    <cfRule type="containsText" dxfId="67" priority="56" operator="containsText" text="Aprobado">
      <formula>NOT(ISERROR(SEARCH("Aprobado",F157)))</formula>
    </cfRule>
  </conditionalFormatting>
  <conditionalFormatting sqref="F159">
    <cfRule type="containsText" dxfId="66" priority="53" operator="containsText" text="No Aprobado">
      <formula>NOT(ISERROR(SEARCH("No Aprobado",F159)))</formula>
    </cfRule>
    <cfRule type="containsText" dxfId="65" priority="54" operator="containsText" text="Aprobado">
      <formula>NOT(ISERROR(SEARCH("Aprobado",F159)))</formula>
    </cfRule>
  </conditionalFormatting>
  <conditionalFormatting sqref="F161">
    <cfRule type="containsText" dxfId="64" priority="51" operator="containsText" text="No Aprobado">
      <formula>NOT(ISERROR(SEARCH("No Aprobado",F161)))</formula>
    </cfRule>
    <cfRule type="containsText" dxfId="63" priority="52" operator="containsText" text="Aprobado">
      <formula>NOT(ISERROR(SEARCH("Aprobado",F161)))</formula>
    </cfRule>
  </conditionalFormatting>
  <conditionalFormatting sqref="F153">
    <cfRule type="containsText" dxfId="62" priority="49" operator="containsText" text="No Aprobado">
      <formula>NOT(ISERROR(SEARCH("No Aprobado",F153)))</formula>
    </cfRule>
    <cfRule type="containsText" dxfId="61" priority="50" operator="containsText" text="Aprobado">
      <formula>NOT(ISERROR(SEARCH("Aprobado",F153)))</formula>
    </cfRule>
  </conditionalFormatting>
  <conditionalFormatting sqref="F163">
    <cfRule type="containsText" dxfId="60" priority="47" operator="containsText" text="No Aprobado">
      <formula>NOT(ISERROR(SEARCH("No Aprobado",F163)))</formula>
    </cfRule>
    <cfRule type="containsText" dxfId="59" priority="48" operator="containsText" text="Aprobado">
      <formula>NOT(ISERROR(SEARCH("Aprobado",F163)))</formula>
    </cfRule>
  </conditionalFormatting>
  <conditionalFormatting sqref="F169">
    <cfRule type="containsText" dxfId="58" priority="45" operator="containsText" text="No Aprobado">
      <formula>NOT(ISERROR(SEARCH("No Aprobado",F169)))</formula>
    </cfRule>
    <cfRule type="containsText" dxfId="57" priority="46" operator="containsText" text="Aprobado">
      <formula>NOT(ISERROR(SEARCH("Aprobado",F169)))</formula>
    </cfRule>
  </conditionalFormatting>
  <conditionalFormatting sqref="F171">
    <cfRule type="containsText" dxfId="56" priority="43" operator="containsText" text="No Aprobado">
      <formula>NOT(ISERROR(SEARCH("No Aprobado",F171)))</formula>
    </cfRule>
    <cfRule type="containsText" dxfId="55" priority="44" operator="containsText" text="Aprobado">
      <formula>NOT(ISERROR(SEARCH("Aprobado",F171)))</formula>
    </cfRule>
  </conditionalFormatting>
  <conditionalFormatting sqref="J1">
    <cfRule type="containsText" dxfId="54" priority="41" operator="containsText" text="No Aprobado">
      <formula>NOT(ISERROR(SEARCH("No Aprobado",J1)))</formula>
    </cfRule>
    <cfRule type="containsText" dxfId="53" priority="42" operator="containsText" text="Aprobado">
      <formula>NOT(ISERROR(SEARCH("Aprobado",J1)))</formula>
    </cfRule>
  </conditionalFormatting>
  <conditionalFormatting sqref="J2">
    <cfRule type="containsText" dxfId="52" priority="39" operator="containsText" text="No Aprobado">
      <formula>NOT(ISERROR(SEARCH("No Aprobado",J2)))</formula>
    </cfRule>
    <cfRule type="containsText" dxfId="51" priority="40" operator="containsText" text="Aprobado">
      <formula>NOT(ISERROR(SEARCH("Aprobado",J2)))</formula>
    </cfRule>
  </conditionalFormatting>
  <conditionalFormatting sqref="J3">
    <cfRule type="containsText" dxfId="50" priority="37" operator="containsText" text="No Aprobado">
      <formula>NOT(ISERROR(SEARCH("No Aprobado",J3)))</formula>
    </cfRule>
    <cfRule type="containsText" dxfId="49" priority="38" operator="containsText" text="Aprobado">
      <formula>NOT(ISERROR(SEARCH("Aprobado",J3)))</formula>
    </cfRule>
  </conditionalFormatting>
  <conditionalFormatting sqref="K153">
    <cfRule type="containsText" dxfId="48" priority="35" operator="containsText" text="No Aprobado">
      <formula>NOT(ISERROR(SEARCH("No Aprobado",K153)))</formula>
    </cfRule>
    <cfRule type="containsText" dxfId="47" priority="36" operator="containsText" text="Aprobado">
      <formula>NOT(ISERROR(SEARCH("Aprobado",K153)))</formula>
    </cfRule>
  </conditionalFormatting>
  <conditionalFormatting sqref="K155">
    <cfRule type="containsText" dxfId="46" priority="33" operator="containsText" text="No Aprobado">
      <formula>NOT(ISERROR(SEARCH("No Aprobado",K155)))</formula>
    </cfRule>
    <cfRule type="containsText" dxfId="45" priority="34" operator="containsText" text="Aprobado">
      <formula>NOT(ISERROR(SEARCH("Aprobado",K155)))</formula>
    </cfRule>
  </conditionalFormatting>
  <conditionalFormatting sqref="K157">
    <cfRule type="containsText" dxfId="44" priority="31" operator="containsText" text="No Aprobado">
      <formula>NOT(ISERROR(SEARCH("No Aprobado",K157)))</formula>
    </cfRule>
    <cfRule type="containsText" dxfId="43" priority="32" operator="containsText" text="Aprobado">
      <formula>NOT(ISERROR(SEARCH("Aprobado",K157)))</formula>
    </cfRule>
  </conditionalFormatting>
  <conditionalFormatting sqref="K159">
    <cfRule type="containsText" dxfId="42" priority="29" operator="containsText" text="No Aprobado">
      <formula>NOT(ISERROR(SEARCH("No Aprobado",K159)))</formula>
    </cfRule>
    <cfRule type="containsText" dxfId="41" priority="30" operator="containsText" text="Aprobado">
      <formula>NOT(ISERROR(SEARCH("Aprobado",K159)))</formula>
    </cfRule>
  </conditionalFormatting>
  <conditionalFormatting sqref="K161">
    <cfRule type="containsText" dxfId="40" priority="27" operator="containsText" text="No Aprobado">
      <formula>NOT(ISERROR(SEARCH("No Aprobado",K161)))</formula>
    </cfRule>
    <cfRule type="containsText" dxfId="39" priority="28" operator="containsText" text="Aprobado">
      <formula>NOT(ISERROR(SEARCH("Aprobado",K161)))</formula>
    </cfRule>
  </conditionalFormatting>
  <conditionalFormatting sqref="K163">
    <cfRule type="containsText" dxfId="38" priority="25" operator="containsText" text="No Aprobado">
      <formula>NOT(ISERROR(SEARCH("No Aprobado",K163)))</formula>
    </cfRule>
    <cfRule type="containsText" dxfId="37" priority="26" operator="containsText" text="Aprobado">
      <formula>NOT(ISERROR(SEARCH("Aprobado",K163)))</formula>
    </cfRule>
  </conditionalFormatting>
  <conditionalFormatting sqref="K165">
    <cfRule type="containsText" dxfId="36" priority="23" operator="containsText" text="No Aprobado">
      <formula>NOT(ISERROR(SEARCH("No Aprobado",K165)))</formula>
    </cfRule>
    <cfRule type="containsText" dxfId="35" priority="24" operator="containsText" text="Aprobado">
      <formula>NOT(ISERROR(SEARCH("Aprobado",K165)))</formula>
    </cfRule>
  </conditionalFormatting>
  <conditionalFormatting sqref="K167">
    <cfRule type="containsText" dxfId="34" priority="21" operator="containsText" text="No Aprobado">
      <formula>NOT(ISERROR(SEARCH("No Aprobado",K167)))</formula>
    </cfRule>
    <cfRule type="containsText" dxfId="33" priority="22" operator="containsText" text="Aprobado">
      <formula>NOT(ISERROR(SEARCH("Aprobado",K167)))</formula>
    </cfRule>
  </conditionalFormatting>
  <conditionalFormatting sqref="K169">
    <cfRule type="containsText" dxfId="32" priority="19" operator="containsText" text="No Aprobado">
      <formula>NOT(ISERROR(SEARCH("No Aprobado",K169)))</formula>
    </cfRule>
    <cfRule type="containsText" dxfId="31" priority="20" operator="containsText" text="Aprobado">
      <formula>NOT(ISERROR(SEARCH("Aprobado",K169)))</formula>
    </cfRule>
  </conditionalFormatting>
  <conditionalFormatting sqref="K171">
    <cfRule type="containsText" dxfId="30" priority="17" operator="containsText" text="No Aprobado">
      <formula>NOT(ISERROR(SEARCH("No Aprobado",K171)))</formula>
    </cfRule>
    <cfRule type="containsText" dxfId="29" priority="18" operator="containsText" text="Aprobado">
      <formula>NOT(ISERROR(SEARCH("Aprobado",K171)))</formula>
    </cfRule>
  </conditionalFormatting>
  <conditionalFormatting sqref="G173">
    <cfRule type="containsText" dxfId="28" priority="15" operator="containsText" text="No Aprobado">
      <formula>NOT(ISERROR(SEARCH("No Aprobado",G173)))</formula>
    </cfRule>
    <cfRule type="containsText" dxfId="27" priority="16" operator="containsText" text="Aprobado">
      <formula>NOT(ISERROR(SEARCH("Aprobado",G173)))</formula>
    </cfRule>
  </conditionalFormatting>
  <conditionalFormatting sqref="M153:O153">
    <cfRule type="containsText" dxfId="26" priority="13" operator="containsText" text="No Aprobado">
      <formula>NOT(ISERROR(SEARCH("No Aprobado",M153)))</formula>
    </cfRule>
    <cfRule type="containsText" dxfId="25" priority="14" operator="containsText" text="Aprobado">
      <formula>NOT(ISERROR(SEARCH("Aprobado",M153)))</formula>
    </cfRule>
  </conditionalFormatting>
  <conditionalFormatting sqref="J6">
    <cfRule type="containsText" dxfId="24" priority="5" operator="containsText" text="No Aprobado">
      <formula>NOT(ISERROR(SEARCH("No Aprobado",J6)))</formula>
    </cfRule>
    <cfRule type="containsText" dxfId="23" priority="6" operator="containsText" text="Aprobado">
      <formula>NOT(ISERROR(SEARCH("Aprobado",J6)))</formula>
    </cfRule>
  </conditionalFormatting>
  <conditionalFormatting sqref="J5">
    <cfRule type="containsText" dxfId="22" priority="9" operator="containsText" text="No Aprobado">
      <formula>NOT(ISERROR(SEARCH("No Aprobado",J5)))</formula>
    </cfRule>
    <cfRule type="containsText" dxfId="21" priority="10" operator="containsText" text="Aprobado">
      <formula>NOT(ISERROR(SEARCH("Aprobado",J5)))</formula>
    </cfRule>
  </conditionalFormatting>
  <conditionalFormatting sqref="J4">
    <cfRule type="containsText" dxfId="20" priority="7" operator="containsText" text="No Aprobado">
      <formula>NOT(ISERROR(SEARCH("No Aprobado",J4)))</formula>
    </cfRule>
    <cfRule type="containsText" dxfId="19" priority="8" operator="containsText" text="Aprobado">
      <formula>NOT(ISERROR(SEARCH("Aprobado",J4)))</formula>
    </cfRule>
  </conditionalFormatting>
  <conditionalFormatting sqref="J7">
    <cfRule type="containsText" dxfId="18" priority="1" operator="containsText" text="No Aprobado">
      <formula>NOT(ISERROR(SEARCH("No Aprobado",J7)))</formula>
    </cfRule>
    <cfRule type="containsText" dxfId="17" priority="2" operator="containsText" text="Aprobado">
      <formula>NOT(ISERROR(SEARCH("Aprobado",J7)))</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E0838-48EC-6342-9F50-6DBC24EE4E8E}">
  <dimension ref="A1:J27"/>
  <sheetViews>
    <sheetView zoomScale="90" zoomScaleNormal="90" workbookViewId="0">
      <selection activeCell="C23" sqref="C23"/>
    </sheetView>
  </sheetViews>
  <sheetFormatPr baseColWidth="10" defaultRowHeight="19"/>
  <cols>
    <col min="1" max="1" width="18.1640625" style="378" customWidth="1"/>
    <col min="2" max="2" width="136.5" style="378" customWidth="1"/>
    <col min="3" max="3" width="10.83203125" style="377"/>
    <col min="4" max="4" width="10.83203125" style="378"/>
    <col min="5" max="5" width="0" style="378" hidden="1" customWidth="1"/>
    <col min="6" max="6" width="10.83203125" style="394"/>
    <col min="7" max="7" width="11.6640625" style="378" hidden="1" customWidth="1"/>
    <col min="8" max="10" width="0" style="378" hidden="1" customWidth="1"/>
    <col min="11" max="16384" width="10.83203125" style="378"/>
  </cols>
  <sheetData>
    <row r="1" spans="1:10" ht="42" customHeight="1">
      <c r="A1" s="732" t="s">
        <v>769</v>
      </c>
      <c r="B1" s="732"/>
      <c r="C1" s="732"/>
      <c r="D1" s="732"/>
      <c r="E1" s="732"/>
      <c r="F1" s="732"/>
    </row>
    <row r="2" spans="1:10">
      <c r="A2" s="730" t="s">
        <v>680</v>
      </c>
      <c r="B2" s="730"/>
    </row>
    <row r="4" spans="1:10">
      <c r="G4" s="378">
        <v>1</v>
      </c>
      <c r="H4" s="378">
        <v>2</v>
      </c>
      <c r="I4" s="378">
        <v>3</v>
      </c>
      <c r="J4" s="378">
        <v>4</v>
      </c>
    </row>
    <row r="5" spans="1:10" ht="22">
      <c r="B5" s="379" t="s">
        <v>681</v>
      </c>
      <c r="G5" s="378">
        <f>60/4</f>
        <v>15</v>
      </c>
      <c r="H5" s="378">
        <v>30</v>
      </c>
      <c r="I5" s="378">
        <v>45</v>
      </c>
      <c r="J5" s="378">
        <v>60</v>
      </c>
    </row>
    <row r="6" spans="1:10" ht="20">
      <c r="A6" s="731" t="s">
        <v>682</v>
      </c>
      <c r="B6" s="380" t="s">
        <v>683</v>
      </c>
      <c r="C6" s="381" t="s">
        <v>684</v>
      </c>
      <c r="D6" s="395">
        <v>0.6</v>
      </c>
      <c r="E6" s="382">
        <f>(D12*60)/1</f>
        <v>0</v>
      </c>
      <c r="F6" s="388" t="str">
        <f>IF(E6&lt;=15,"1",IF(E6&lt;=30,"2",IF(E6&lt;=45,"3",IF(E6&lt;=60,"4",""))))</f>
        <v>1</v>
      </c>
    </row>
    <row r="7" spans="1:10">
      <c r="A7" s="731"/>
      <c r="B7" s="383" t="s">
        <v>685</v>
      </c>
      <c r="C7" s="384"/>
      <c r="D7" s="383">
        <f>IF(C7="X",20%,0%)</f>
        <v>0</v>
      </c>
    </row>
    <row r="8" spans="1:10">
      <c r="A8" s="731"/>
      <c r="B8" s="383" t="s">
        <v>686</v>
      </c>
      <c r="C8" s="384"/>
      <c r="D8" s="383">
        <f t="shared" ref="D8:D11" si="0">IF(C8="X",20%,0%)</f>
        <v>0</v>
      </c>
    </row>
    <row r="9" spans="1:10">
      <c r="A9" s="731"/>
      <c r="B9" s="383" t="s">
        <v>687</v>
      </c>
      <c r="C9" s="384"/>
      <c r="D9" s="383">
        <f t="shared" si="0"/>
        <v>0</v>
      </c>
    </row>
    <row r="10" spans="1:10">
      <c r="A10" s="731"/>
      <c r="B10" s="383" t="s">
        <v>688</v>
      </c>
      <c r="C10" s="384"/>
      <c r="D10" s="383">
        <f t="shared" si="0"/>
        <v>0</v>
      </c>
    </row>
    <row r="11" spans="1:10">
      <c r="A11" s="731"/>
      <c r="B11" s="383" t="s">
        <v>689</v>
      </c>
      <c r="C11" s="384"/>
      <c r="D11" s="383">
        <f t="shared" si="0"/>
        <v>0</v>
      </c>
    </row>
    <row r="12" spans="1:10">
      <c r="A12" s="731"/>
      <c r="D12" s="393">
        <f>SUM(D7:D11)</f>
        <v>0</v>
      </c>
    </row>
    <row r="13" spans="1:10" ht="20">
      <c r="A13" s="731"/>
      <c r="B13" s="380" t="s">
        <v>690</v>
      </c>
      <c r="C13" s="381" t="s">
        <v>684</v>
      </c>
      <c r="D13" s="395">
        <v>0.3</v>
      </c>
      <c r="E13" s="385">
        <f>(D18*30)/1</f>
        <v>0</v>
      </c>
      <c r="F13" s="388" t="str">
        <f>IF(E13&lt;=7.5,"1",IF(E13&lt;=15,"2",IF(E13&lt;=22.5,"3",IF(E13&lt;=30,"4",""))))</f>
        <v>1</v>
      </c>
      <c r="G13" s="378">
        <v>7.5</v>
      </c>
      <c r="H13" s="378">
        <v>15</v>
      </c>
      <c r="I13" s="378">
        <v>22.5</v>
      </c>
      <c r="J13" s="378">
        <v>30</v>
      </c>
    </row>
    <row r="14" spans="1:10">
      <c r="A14" s="731"/>
      <c r="B14" s="383" t="s">
        <v>691</v>
      </c>
      <c r="C14" s="384"/>
      <c r="D14" s="383">
        <f>IF(C14="X",25%,0%)</f>
        <v>0</v>
      </c>
    </row>
    <row r="15" spans="1:10">
      <c r="A15" s="731"/>
      <c r="B15" s="383" t="s">
        <v>692</v>
      </c>
      <c r="C15" s="384"/>
      <c r="D15" s="383">
        <f t="shared" ref="D15:D17" si="1">IF(C15="X",25%,0%)</f>
        <v>0</v>
      </c>
    </row>
    <row r="16" spans="1:10">
      <c r="A16" s="731"/>
      <c r="B16" s="383" t="s">
        <v>693</v>
      </c>
      <c r="C16" s="384"/>
      <c r="D16" s="383">
        <f t="shared" si="1"/>
        <v>0</v>
      </c>
    </row>
    <row r="17" spans="1:10">
      <c r="A17" s="731"/>
      <c r="B17" s="383" t="s">
        <v>694</v>
      </c>
      <c r="C17" s="384"/>
      <c r="D17" s="383">
        <f t="shared" si="1"/>
        <v>0</v>
      </c>
    </row>
    <row r="18" spans="1:10">
      <c r="A18" s="731"/>
      <c r="D18" s="393">
        <f>SUM(D14:D17)</f>
        <v>0</v>
      </c>
    </row>
    <row r="19" spans="1:10" ht="20">
      <c r="A19" s="731"/>
      <c r="B19" s="380" t="s">
        <v>695</v>
      </c>
      <c r="C19" s="381" t="s">
        <v>684</v>
      </c>
      <c r="D19" s="395">
        <v>0.05</v>
      </c>
      <c r="E19" s="386">
        <f>(D23*5)/1</f>
        <v>0</v>
      </c>
      <c r="F19" s="388" t="str">
        <f>IF(E19&lt;=1.25,"1",IF(E19&lt;=2.5,"2",IF(E19&lt;=3.75,"3",IF(E19&lt;=5,"4",""))))</f>
        <v>1</v>
      </c>
      <c r="G19" s="378">
        <f>5/4</f>
        <v>1.25</v>
      </c>
      <c r="H19" s="378">
        <f>5/4</f>
        <v>1.25</v>
      </c>
      <c r="I19" s="378">
        <f>5/4</f>
        <v>1.25</v>
      </c>
      <c r="J19" s="378">
        <f>5/4</f>
        <v>1.25</v>
      </c>
    </row>
    <row r="20" spans="1:10">
      <c r="A20" s="731"/>
      <c r="B20" s="383" t="s">
        <v>696</v>
      </c>
      <c r="C20" s="384"/>
      <c r="D20" s="387">
        <f>IF(C20="X",33.3%,0%)</f>
        <v>0</v>
      </c>
    </row>
    <row r="21" spans="1:10">
      <c r="A21" s="731"/>
      <c r="B21" s="383" t="s">
        <v>697</v>
      </c>
      <c r="C21" s="384"/>
      <c r="D21" s="387">
        <f t="shared" ref="D21:D22" si="2">IF(C21="X",33.3%,0%)</f>
        <v>0</v>
      </c>
    </row>
    <row r="22" spans="1:10">
      <c r="A22" s="731"/>
      <c r="B22" s="383" t="s">
        <v>698</v>
      </c>
      <c r="C22" s="384"/>
      <c r="D22" s="387">
        <f t="shared" si="2"/>
        <v>0</v>
      </c>
    </row>
    <row r="23" spans="1:10">
      <c r="A23" s="731"/>
      <c r="D23" s="393">
        <f>SUM(D20:D22)</f>
        <v>0</v>
      </c>
    </row>
    <row r="24" spans="1:10" ht="20">
      <c r="A24" s="731"/>
      <c r="B24" s="380" t="s">
        <v>699</v>
      </c>
      <c r="C24" s="381" t="s">
        <v>684</v>
      </c>
      <c r="D24" s="395">
        <v>0.05</v>
      </c>
      <c r="E24" s="385">
        <f>(D27*5)/1</f>
        <v>0</v>
      </c>
      <c r="F24" s="388" t="str">
        <f>IF(E24&lt;=1.25,"1",IF(E24&lt;=2.5,"2",IF(E24&lt;=3.75,"3",IF(E24&lt;=5,"4",""))))</f>
        <v>1</v>
      </c>
      <c r="G24" s="378">
        <f>5/4</f>
        <v>1.25</v>
      </c>
      <c r="H24" s="378">
        <f>5/4</f>
        <v>1.25</v>
      </c>
      <c r="I24" s="378">
        <f>5/4</f>
        <v>1.25</v>
      </c>
      <c r="J24" s="378">
        <f>5/4</f>
        <v>1.25</v>
      </c>
    </row>
    <row r="25" spans="1:10">
      <c r="A25" s="731"/>
      <c r="B25" s="383" t="s">
        <v>700</v>
      </c>
      <c r="C25" s="384"/>
      <c r="D25" s="387">
        <f>IF(C25="X",50%,0%)</f>
        <v>0</v>
      </c>
    </row>
    <row r="26" spans="1:10" ht="35">
      <c r="A26" s="731"/>
      <c r="B26" s="383" t="s">
        <v>701</v>
      </c>
      <c r="C26" s="384"/>
      <c r="D26" s="387">
        <f>IF(C26="X",50%,0%)</f>
        <v>0</v>
      </c>
    </row>
    <row r="27" spans="1:10">
      <c r="D27" s="393">
        <f>SUM(D25:D26)</f>
        <v>0</v>
      </c>
    </row>
  </sheetData>
  <sheetProtection algorithmName="SHA-512" hashValue="dZo+YMTq7T8J++XgQYYfq6bMDO3J5hjoZ4Hpv+UuKW0REjN0rd5YZ+GULtNMtk537ZHP1naC4r7EjX4wSTjGjw==" saltValue="1nC82suUZdjUZm9HPkYkNA==" spinCount="100000" sheet="1" objects="1" scenarios="1"/>
  <mergeCells count="3">
    <mergeCell ref="A2:B2"/>
    <mergeCell ref="A6:A26"/>
    <mergeCell ref="A1:F1"/>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AP57"/>
  <sheetViews>
    <sheetView zoomScale="83" zoomScaleNormal="90" workbookViewId="0">
      <selection activeCell="N7" sqref="N7:P10"/>
    </sheetView>
  </sheetViews>
  <sheetFormatPr baseColWidth="10" defaultColWidth="10.83203125" defaultRowHeight="16"/>
  <cols>
    <col min="1" max="1" width="41" style="1" customWidth="1"/>
    <col min="2" max="2" width="3.6640625" style="1" customWidth="1"/>
    <col min="3" max="3" width="14.83203125" style="1" customWidth="1"/>
    <col min="4" max="4" width="10.83203125" style="1"/>
    <col min="5" max="5" width="2.1640625" style="1" customWidth="1"/>
    <col min="6" max="6" width="10.83203125" style="1"/>
    <col min="7" max="7" width="15.83203125" style="1" customWidth="1"/>
    <col min="8" max="8" width="3.1640625" style="1" customWidth="1"/>
    <col min="9" max="9" width="10.83203125" style="1"/>
    <col min="10" max="10" width="15.83203125" style="1" customWidth="1"/>
    <col min="11" max="11" width="10.83203125" style="1"/>
    <col min="12" max="12" width="6.33203125" style="1" customWidth="1"/>
    <col min="13" max="13" width="8.6640625" style="1" customWidth="1"/>
    <col min="14" max="17" width="10.83203125" style="1"/>
    <col min="18" max="18" width="19.6640625" style="1" customWidth="1"/>
    <col min="19" max="19" width="10.83203125" style="1"/>
    <col min="20" max="20" width="7.6640625" style="1" customWidth="1"/>
    <col min="21" max="21" width="10.83203125" style="1" customWidth="1"/>
    <col min="22" max="22" width="5.6640625" style="1" customWidth="1"/>
    <col min="23" max="23" width="8.6640625" style="1" customWidth="1"/>
    <col min="24" max="26" width="10.83203125" style="1"/>
    <col min="27" max="27" width="15.1640625" style="1" customWidth="1"/>
    <col min="28" max="29" width="10.83203125" style="1"/>
    <col min="30" max="30" width="18.1640625" style="1" customWidth="1"/>
    <col min="31" max="31" width="23.83203125" style="1" customWidth="1"/>
    <col min="32" max="32" width="11.83203125" style="1" customWidth="1"/>
    <col min="33" max="39" width="10.83203125" style="1" customWidth="1"/>
    <col min="40" max="40" width="6.83203125" style="1" customWidth="1"/>
    <col min="41" max="41" width="12.83203125" style="1" customWidth="1"/>
    <col min="42" max="42" width="12.33203125" style="1" customWidth="1"/>
    <col min="43" max="43" width="18.1640625" style="1" customWidth="1"/>
    <col min="44" max="16384" width="10.83203125" style="1"/>
  </cols>
  <sheetData>
    <row r="1" spans="2:42" ht="17" thickBot="1"/>
    <row r="2" spans="2:42" ht="22" customHeight="1">
      <c r="B2" s="756" t="s">
        <v>0</v>
      </c>
      <c r="C2" s="757"/>
      <c r="D2" s="757"/>
      <c r="E2" s="757"/>
      <c r="F2" s="757"/>
      <c r="G2" s="757"/>
      <c r="H2" s="757"/>
      <c r="I2" s="757"/>
      <c r="J2" s="757"/>
      <c r="K2" s="757"/>
      <c r="L2" s="757"/>
      <c r="M2" s="757"/>
      <c r="N2" s="757"/>
      <c r="O2" s="757"/>
      <c r="P2" s="757"/>
      <c r="Q2" s="757"/>
      <c r="R2" s="758"/>
    </row>
    <row r="3" spans="2:42" ht="23" customHeight="1">
      <c r="B3" s="759"/>
      <c r="C3" s="760"/>
      <c r="D3" s="760"/>
      <c r="E3" s="760"/>
      <c r="F3" s="760"/>
      <c r="G3" s="760"/>
      <c r="H3" s="760"/>
      <c r="I3" s="760"/>
      <c r="J3" s="760"/>
      <c r="K3" s="760"/>
      <c r="L3" s="760"/>
      <c r="M3" s="760"/>
      <c r="N3" s="760"/>
      <c r="O3" s="760"/>
      <c r="P3" s="760"/>
      <c r="Q3" s="760"/>
      <c r="R3" s="761"/>
    </row>
    <row r="4" spans="2:42" ht="29">
      <c r="B4" s="762" t="s">
        <v>112</v>
      </c>
      <c r="C4" s="763"/>
      <c r="D4" s="763"/>
      <c r="E4" s="763"/>
      <c r="F4" s="763"/>
      <c r="G4" s="763"/>
      <c r="H4" s="763"/>
      <c r="I4" s="763"/>
      <c r="J4" s="763"/>
      <c r="K4" s="763"/>
      <c r="L4" s="763"/>
      <c r="M4" s="763"/>
      <c r="N4" s="763"/>
      <c r="O4" s="763"/>
      <c r="P4" s="763"/>
      <c r="Q4" s="763"/>
      <c r="R4" s="764"/>
      <c r="AE4" s="1" t="s">
        <v>113</v>
      </c>
      <c r="AF4" s="1" t="s">
        <v>114</v>
      </c>
      <c r="AJ4" s="1" t="s">
        <v>76</v>
      </c>
      <c r="AK4" s="1">
        <f>AK33</f>
        <v>2</v>
      </c>
      <c r="AL4" s="1">
        <v>4</v>
      </c>
      <c r="AO4" s="1" t="s">
        <v>124</v>
      </c>
      <c r="AP4" s="1" t="s">
        <v>128</v>
      </c>
    </row>
    <row r="5" spans="2:42" ht="21" customHeight="1" thickBot="1">
      <c r="B5" s="25"/>
      <c r="C5" s="26"/>
      <c r="D5" s="26"/>
      <c r="E5" s="26"/>
      <c r="F5" s="26"/>
      <c r="G5" s="26"/>
      <c r="H5" s="26"/>
      <c r="I5" s="26"/>
      <c r="J5" s="27"/>
      <c r="K5" s="26"/>
      <c r="L5" s="26"/>
      <c r="M5" s="26"/>
      <c r="N5" s="26"/>
      <c r="O5" s="26"/>
      <c r="P5" s="26"/>
      <c r="Q5" s="26"/>
      <c r="R5" s="28"/>
      <c r="AE5" s="1" t="e">
        <f>'[1]Capacidad Instalada'!B7</f>
        <v>#REF!</v>
      </c>
      <c r="AF5" s="1" t="e">
        <f>'[1]Capacidad Instalada'!O9</f>
        <v>#REF!</v>
      </c>
      <c r="AJ5" s="1" t="s">
        <v>117</v>
      </c>
      <c r="AK5" s="1" t="e">
        <f>[1]Criterios!H14</f>
        <v>#REF!</v>
      </c>
      <c r="AL5" s="1">
        <v>4</v>
      </c>
      <c r="AO5" s="1" t="s">
        <v>125</v>
      </c>
      <c r="AP5" s="29" t="s">
        <v>129</v>
      </c>
    </row>
    <row r="6" spans="2:42" ht="27" thickBot="1">
      <c r="B6" s="765" t="s">
        <v>631</v>
      </c>
      <c r="C6" s="766"/>
      <c r="D6" s="766"/>
      <c r="E6" s="767"/>
      <c r="F6" s="765" t="s">
        <v>119</v>
      </c>
      <c r="G6" s="766"/>
      <c r="H6" s="767"/>
      <c r="I6" s="765" t="s">
        <v>87</v>
      </c>
      <c r="J6" s="766"/>
      <c r="K6" s="765" t="s">
        <v>153</v>
      </c>
      <c r="L6" s="766"/>
      <c r="M6" s="767"/>
      <c r="N6" s="765" t="s">
        <v>30</v>
      </c>
      <c r="O6" s="766"/>
      <c r="P6" s="766"/>
      <c r="Q6" s="768" t="s">
        <v>123</v>
      </c>
      <c r="R6" s="769"/>
      <c r="AE6" s="1" t="e">
        <f>'[1]Capacidad Instalada'!B20</f>
        <v>#REF!</v>
      </c>
      <c r="AF6" s="1" t="e">
        <f>'[1]Capacidad Instalada'!O22</f>
        <v>#REF!</v>
      </c>
      <c r="AJ6" s="1" t="s">
        <v>118</v>
      </c>
      <c r="AK6" s="1" t="e">
        <f>[1]Criterios!H25</f>
        <v>#REF!</v>
      </c>
      <c r="AL6" s="1">
        <v>4</v>
      </c>
      <c r="AO6" s="1" t="s">
        <v>126</v>
      </c>
      <c r="AP6" s="1" t="s">
        <v>130</v>
      </c>
    </row>
    <row r="7" spans="2:42" ht="16" customHeight="1">
      <c r="B7" s="740">
        <f>Criterios!N7</f>
        <v>0</v>
      </c>
      <c r="C7" s="741"/>
      <c r="D7" s="741"/>
      <c r="E7" s="742"/>
      <c r="F7" s="740">
        <f>Criterios!P7</f>
        <v>0</v>
      </c>
      <c r="G7" s="741"/>
      <c r="H7" s="742"/>
      <c r="I7" s="740">
        <f>Criterios!Q7</f>
        <v>0.2</v>
      </c>
      <c r="J7" s="741"/>
      <c r="K7" s="740">
        <f>Graficos!F36*0.1</f>
        <v>0.1</v>
      </c>
      <c r="L7" s="741"/>
      <c r="M7" s="742"/>
      <c r="N7" s="746">
        <f>Criterios!S7</f>
        <v>0.13</v>
      </c>
      <c r="O7" s="747"/>
      <c r="P7" s="747"/>
      <c r="Q7" s="750" t="str">
        <f>IF(N7&gt;=1.5,"Aprobado para visita","No aprobado")</f>
        <v>No aprobado</v>
      </c>
      <c r="R7" s="751"/>
      <c r="AE7" s="1" t="e">
        <f>'[1]Capacidad Instalada'!B13</f>
        <v>#REF!</v>
      </c>
      <c r="AF7" s="1" t="e">
        <f>'[1]Capacidad Instalada'!O15</f>
        <v>#REF!</v>
      </c>
      <c r="AK7" s="1" t="e">
        <f>AVERAGE(AK4:AK6)</f>
        <v>#REF!</v>
      </c>
      <c r="AO7" s="1" t="s">
        <v>127</v>
      </c>
      <c r="AP7" s="1" t="s">
        <v>131</v>
      </c>
    </row>
    <row r="8" spans="2:42" ht="16" customHeight="1">
      <c r="B8" s="740"/>
      <c r="C8" s="741"/>
      <c r="D8" s="741"/>
      <c r="E8" s="742"/>
      <c r="F8" s="740"/>
      <c r="G8" s="741"/>
      <c r="H8" s="742"/>
      <c r="I8" s="740"/>
      <c r="J8" s="741"/>
      <c r="K8" s="740"/>
      <c r="L8" s="741"/>
      <c r="M8" s="742"/>
      <c r="N8" s="746"/>
      <c r="O8" s="747"/>
      <c r="P8" s="747"/>
      <c r="Q8" s="752"/>
      <c r="R8" s="753"/>
      <c r="AE8" s="1" t="e">
        <f>'[1]Capacidad Instalada'!#REF!</f>
        <v>#REF!</v>
      </c>
      <c r="AF8" s="1" t="e">
        <f>'[1]Capacidad Instalada'!#REF!</f>
        <v>#REF!</v>
      </c>
    </row>
    <row r="9" spans="2:42" ht="16" customHeight="1">
      <c r="B9" s="740"/>
      <c r="C9" s="741"/>
      <c r="D9" s="741"/>
      <c r="E9" s="742"/>
      <c r="F9" s="740"/>
      <c r="G9" s="741"/>
      <c r="H9" s="742"/>
      <c r="I9" s="740"/>
      <c r="J9" s="741"/>
      <c r="K9" s="740"/>
      <c r="L9" s="741"/>
      <c r="M9" s="742"/>
      <c r="N9" s="746"/>
      <c r="O9" s="747"/>
      <c r="P9" s="747"/>
      <c r="Q9" s="752"/>
      <c r="R9" s="753"/>
      <c r="AE9" s="1" t="e">
        <f>'[1]Capacidad Instalada'!B29</f>
        <v>#REF!</v>
      </c>
      <c r="AF9" s="1" t="e">
        <f>'[1]Capacidad Instalada'!O31</f>
        <v>#REF!</v>
      </c>
    </row>
    <row r="10" spans="2:42" ht="17" thickBot="1">
      <c r="B10" s="743"/>
      <c r="C10" s="744"/>
      <c r="D10" s="744"/>
      <c r="E10" s="745"/>
      <c r="F10" s="743"/>
      <c r="G10" s="744"/>
      <c r="H10" s="745"/>
      <c r="I10" s="743"/>
      <c r="J10" s="744"/>
      <c r="K10" s="743"/>
      <c r="L10" s="744"/>
      <c r="M10" s="745"/>
      <c r="N10" s="748"/>
      <c r="O10" s="749"/>
      <c r="P10" s="749"/>
      <c r="Q10" s="754"/>
      <c r="R10" s="755"/>
      <c r="V10" s="36"/>
      <c r="W10" s="36"/>
      <c r="AB10" s="36"/>
      <c r="AE10" s="1" t="e">
        <f>'[1]Capacidad Instalada'!B34</f>
        <v>#REF!</v>
      </c>
      <c r="AF10" s="1" t="e">
        <f>'[1]Capacidad Instalada'!O36</f>
        <v>#REF!</v>
      </c>
    </row>
    <row r="11" spans="2:42">
      <c r="B11" s="19"/>
      <c r="C11" s="20"/>
      <c r="D11" s="20"/>
      <c r="E11" s="20"/>
      <c r="F11" s="20"/>
      <c r="G11" s="20"/>
      <c r="H11" s="20"/>
      <c r="I11" s="20"/>
      <c r="J11" s="20"/>
      <c r="K11" s="20"/>
      <c r="L11" s="20"/>
      <c r="M11" s="20"/>
      <c r="N11" s="20"/>
      <c r="O11" s="20"/>
      <c r="P11" s="20"/>
      <c r="Q11" s="20"/>
      <c r="R11" s="21"/>
      <c r="T11"/>
      <c r="V11" s="37"/>
      <c r="AB11" s="39"/>
      <c r="AC11" s="3"/>
      <c r="AE11" s="1" t="e">
        <f>'[1]Capacidad Instalada'!B44</f>
        <v>#REF!</v>
      </c>
      <c r="AF11" s="1" t="e">
        <f>'[1]Capacidad Instalada'!O46</f>
        <v>#REF!</v>
      </c>
    </row>
    <row r="12" spans="2:42">
      <c r="B12" s="19"/>
      <c r="C12" s="20"/>
      <c r="D12" s="20"/>
      <c r="E12" s="20"/>
      <c r="F12" s="20"/>
      <c r="G12" s="20"/>
      <c r="H12" s="20"/>
      <c r="I12" s="20"/>
      <c r="J12" s="20"/>
      <c r="K12" s="20"/>
      <c r="L12" s="20"/>
      <c r="M12" s="20"/>
      <c r="N12" s="20"/>
      <c r="O12" s="20"/>
      <c r="P12" s="20"/>
      <c r="Q12" s="20"/>
      <c r="R12" s="21"/>
      <c r="V12" s="37"/>
      <c r="AC12" s="3"/>
      <c r="AE12" s="1" t="e">
        <f>'[1]Capacidad Instalada'!B48</f>
        <v>#REF!</v>
      </c>
      <c r="AF12" s="1" t="e">
        <f>'[1]Capacidad Instalada'!O50</f>
        <v>#REF!</v>
      </c>
    </row>
    <row r="13" spans="2:42">
      <c r="B13" s="19"/>
      <c r="C13" s="20"/>
      <c r="D13" s="20"/>
      <c r="E13" s="20"/>
      <c r="F13" s="20"/>
      <c r="G13" s="20"/>
      <c r="H13" s="20"/>
      <c r="I13" s="20"/>
      <c r="J13" s="20"/>
      <c r="K13" s="20"/>
      <c r="L13" s="20"/>
      <c r="M13" s="20"/>
      <c r="N13" s="20"/>
      <c r="O13" s="20"/>
      <c r="P13" s="20"/>
      <c r="Q13" s="20"/>
      <c r="R13" s="21"/>
      <c r="V13" s="37"/>
      <c r="W13" s="37"/>
      <c r="AB13" s="38"/>
      <c r="AC13" s="3"/>
      <c r="AE13" s="1" t="s">
        <v>116</v>
      </c>
      <c r="AF13" s="1" t="e">
        <f>AVERAGE(AF5:AF12)</f>
        <v>#REF!</v>
      </c>
    </row>
    <row r="14" spans="2:42">
      <c r="B14" s="19"/>
      <c r="C14" s="20"/>
      <c r="D14" s="20"/>
      <c r="E14" s="20"/>
      <c r="F14" s="20"/>
      <c r="G14" s="20"/>
      <c r="H14" s="20"/>
      <c r="I14" s="20"/>
      <c r="J14" s="20"/>
      <c r="K14" s="20"/>
      <c r="L14" s="20"/>
      <c r="M14" s="20"/>
      <c r="N14" s="20"/>
      <c r="O14" s="20"/>
      <c r="P14" s="20"/>
      <c r="Q14" s="20"/>
      <c r="R14" s="21"/>
      <c r="V14" s="37"/>
      <c r="W14" s="37"/>
      <c r="AB14" s="38"/>
      <c r="AC14" s="3"/>
    </row>
    <row r="15" spans="2:42">
      <c r="B15" s="19"/>
      <c r="C15" s="20"/>
      <c r="D15" s="20"/>
      <c r="E15" s="20"/>
      <c r="F15" s="20"/>
      <c r="G15" s="20"/>
      <c r="H15" s="20"/>
      <c r="I15" s="20"/>
      <c r="J15" s="20"/>
      <c r="K15" s="20"/>
      <c r="L15" s="20"/>
      <c r="M15" s="20"/>
      <c r="N15" s="20"/>
      <c r="O15" s="20"/>
      <c r="P15" s="20"/>
      <c r="Q15" s="20"/>
      <c r="R15" s="21"/>
      <c r="V15" s="37"/>
      <c r="W15" s="37"/>
      <c r="AB15" s="38"/>
      <c r="AC15" s="3"/>
      <c r="AE15" s="1" t="s">
        <v>151</v>
      </c>
      <c r="AF15" s="1" t="e">
        <f>[1]Proyecto!O12</f>
        <v>#REF!</v>
      </c>
    </row>
    <row r="16" spans="2:42">
      <c r="B16" s="19"/>
      <c r="C16" s="20"/>
      <c r="D16" s="20"/>
      <c r="E16" s="20"/>
      <c r="F16" s="20"/>
      <c r="G16" s="20"/>
      <c r="H16" s="20"/>
      <c r="I16" s="20"/>
      <c r="J16" s="20"/>
      <c r="K16" s="20"/>
      <c r="L16" s="20"/>
      <c r="M16" s="20"/>
      <c r="N16" s="20"/>
      <c r="O16" s="20"/>
      <c r="P16" s="20"/>
      <c r="Q16" s="20"/>
      <c r="R16" s="21"/>
      <c r="V16" s="37"/>
      <c r="W16" s="37"/>
      <c r="AB16" s="38"/>
      <c r="AC16" s="3"/>
      <c r="AE16" s="1" t="s">
        <v>135</v>
      </c>
      <c r="AF16" s="1" t="e">
        <f>[1]Proyecto!O17</f>
        <v>#REF!</v>
      </c>
    </row>
    <row r="17" spans="2:37">
      <c r="B17" s="19"/>
      <c r="C17" s="20"/>
      <c r="D17" s="20"/>
      <c r="E17" s="20"/>
      <c r="F17" s="20"/>
      <c r="G17" s="20"/>
      <c r="H17" s="20"/>
      <c r="I17" s="20"/>
      <c r="J17" s="20"/>
      <c r="K17" s="20"/>
      <c r="L17" s="20"/>
      <c r="M17" s="20"/>
      <c r="N17" s="20"/>
      <c r="O17" s="20"/>
      <c r="P17" s="20"/>
      <c r="Q17" s="20"/>
      <c r="R17" s="21"/>
      <c r="V17" s="37"/>
      <c r="W17" s="37"/>
      <c r="AB17" s="38"/>
      <c r="AC17" s="3"/>
      <c r="AE17" s="1" t="s">
        <v>136</v>
      </c>
      <c r="AF17" s="1" t="e">
        <f>[1]Proyecto!O24</f>
        <v>#REF!</v>
      </c>
    </row>
    <row r="18" spans="2:37">
      <c r="B18" s="19"/>
      <c r="C18" s="20"/>
      <c r="D18" s="20"/>
      <c r="E18" s="20"/>
      <c r="F18" s="20"/>
      <c r="G18" s="20"/>
      <c r="H18" s="20"/>
      <c r="I18" s="20"/>
      <c r="J18" s="20"/>
      <c r="K18" s="20"/>
      <c r="L18" s="20"/>
      <c r="M18" s="20"/>
      <c r="N18" s="20"/>
      <c r="O18" s="20"/>
      <c r="P18" s="20"/>
      <c r="Q18" s="20"/>
      <c r="R18" s="21"/>
      <c r="V18" s="37"/>
      <c r="W18" s="37"/>
      <c r="AB18" s="37"/>
      <c r="AC18" s="3"/>
      <c r="AE18" s="1" t="s">
        <v>152</v>
      </c>
      <c r="AF18" s="1" t="e">
        <f>[1]Criterios!#REF!</f>
        <v>#REF!</v>
      </c>
    </row>
    <row r="19" spans="2:37">
      <c r="B19" s="19"/>
      <c r="C19" s="20"/>
      <c r="D19" s="20"/>
      <c r="E19" s="20"/>
      <c r="F19" s="20"/>
      <c r="G19" s="20"/>
      <c r="H19" s="20"/>
      <c r="I19" s="20"/>
      <c r="J19" s="20"/>
      <c r="K19" s="20"/>
      <c r="L19" s="20"/>
      <c r="M19" s="20"/>
      <c r="N19" s="20"/>
      <c r="O19" s="20"/>
      <c r="P19" s="20"/>
      <c r="Q19" s="20"/>
      <c r="R19" s="21"/>
      <c r="V19" s="37"/>
      <c r="W19" s="37"/>
      <c r="X19" s="40"/>
      <c r="Y19" s="40"/>
      <c r="Z19" s="40"/>
      <c r="AA19" s="37"/>
      <c r="AB19" s="37"/>
      <c r="AC19" s="3"/>
      <c r="AE19" s="1" t="s">
        <v>107</v>
      </c>
      <c r="AF19" s="1" t="e">
        <f>[1]Proyecto!O58</f>
        <v>#REF!</v>
      </c>
    </row>
    <row r="20" spans="2:37">
      <c r="B20" s="19"/>
      <c r="C20" s="20"/>
      <c r="D20" s="20"/>
      <c r="E20" s="20"/>
      <c r="F20" s="20"/>
      <c r="G20" s="20"/>
      <c r="H20" s="20"/>
      <c r="I20" s="20"/>
      <c r="J20" s="20"/>
      <c r="K20" s="20"/>
      <c r="L20" s="20"/>
      <c r="M20" s="20"/>
      <c r="N20" s="20"/>
      <c r="O20" s="20"/>
      <c r="P20" s="20"/>
      <c r="Q20" s="20"/>
      <c r="R20" s="21"/>
      <c r="V20" s="37"/>
      <c r="W20" s="37"/>
      <c r="X20" s="37"/>
      <c r="Y20" s="37"/>
      <c r="Z20" s="37"/>
      <c r="AA20" s="37"/>
      <c r="AB20" s="37"/>
      <c r="AC20" s="3"/>
    </row>
    <row r="21" spans="2:37">
      <c r="B21" s="19"/>
      <c r="C21" s="20"/>
      <c r="D21" s="20"/>
      <c r="E21" s="20"/>
      <c r="F21" s="20"/>
      <c r="G21" s="20"/>
      <c r="H21" s="20"/>
      <c r="I21" s="20"/>
      <c r="J21" s="20"/>
      <c r="K21" s="20"/>
      <c r="L21" s="20"/>
      <c r="M21" s="20"/>
      <c r="N21" s="20"/>
      <c r="O21" s="20"/>
      <c r="P21" s="20"/>
      <c r="Q21" s="20"/>
      <c r="R21" s="21"/>
      <c r="V21" s="3"/>
      <c r="W21" s="3"/>
      <c r="X21" s="3"/>
      <c r="Y21" s="3"/>
      <c r="Z21" s="3"/>
      <c r="AA21" s="3"/>
      <c r="AB21" s="3"/>
      <c r="AC21" s="3"/>
    </row>
    <row r="22" spans="2:37">
      <c r="B22" s="19"/>
      <c r="C22" s="20"/>
      <c r="D22" s="20"/>
      <c r="E22" s="20"/>
      <c r="F22" s="20"/>
      <c r="G22" s="20"/>
      <c r="H22" s="20"/>
      <c r="I22" s="20"/>
      <c r="J22" s="20"/>
      <c r="K22" s="20"/>
      <c r="L22" s="20"/>
      <c r="M22" s="20"/>
      <c r="N22" s="20"/>
      <c r="O22" s="20"/>
      <c r="P22" s="20"/>
      <c r="Q22" s="20"/>
      <c r="R22" s="21"/>
      <c r="V22" s="3"/>
      <c r="W22" s="3"/>
      <c r="X22" s="3"/>
      <c r="Y22" s="3"/>
      <c r="Z22" s="3"/>
      <c r="AA22" s="3"/>
      <c r="AB22" s="3"/>
      <c r="AC22" s="3"/>
    </row>
    <row r="23" spans="2:37">
      <c r="B23" s="19"/>
      <c r="C23" s="20"/>
      <c r="D23" s="20"/>
      <c r="E23" s="20"/>
      <c r="F23" s="20"/>
      <c r="G23" s="20"/>
      <c r="H23" s="20"/>
      <c r="I23" s="20"/>
      <c r="J23" s="20"/>
      <c r="K23" s="20"/>
      <c r="L23" s="20"/>
      <c r="M23" s="20"/>
      <c r="N23" s="20"/>
      <c r="O23" s="20"/>
      <c r="P23" s="20"/>
      <c r="Q23" s="20"/>
      <c r="R23" s="21"/>
      <c r="V23" s="3"/>
      <c r="W23" s="3"/>
      <c r="X23" s="3"/>
      <c r="Y23" s="3"/>
      <c r="Z23" s="3"/>
      <c r="AA23" s="3"/>
      <c r="AB23" s="3"/>
      <c r="AC23" s="3"/>
    </row>
    <row r="24" spans="2:37">
      <c r="B24" s="19"/>
      <c r="C24" s="20"/>
      <c r="D24" s="20"/>
      <c r="E24" s="20"/>
      <c r="F24" s="20"/>
      <c r="G24" s="20"/>
      <c r="H24" s="20"/>
      <c r="I24" s="20"/>
      <c r="J24" s="20"/>
      <c r="K24" s="20"/>
      <c r="L24" s="20"/>
      <c r="M24" s="20"/>
      <c r="N24" s="20"/>
      <c r="O24" s="20"/>
      <c r="P24" s="20"/>
      <c r="Q24" s="20"/>
      <c r="R24" s="21"/>
    </row>
    <row r="25" spans="2:37">
      <c r="B25" s="19"/>
      <c r="C25" s="20"/>
      <c r="D25" s="20"/>
      <c r="E25" s="20"/>
      <c r="F25" s="20"/>
      <c r="G25" s="20"/>
      <c r="H25" s="20"/>
      <c r="I25" s="20"/>
      <c r="J25" s="20"/>
      <c r="K25" s="20"/>
      <c r="L25" s="20"/>
      <c r="M25" s="20"/>
      <c r="N25" s="20"/>
      <c r="O25" s="20"/>
      <c r="P25" s="20"/>
      <c r="Q25" s="20"/>
      <c r="R25" s="21"/>
    </row>
    <row r="26" spans="2:37">
      <c r="B26" s="19"/>
      <c r="C26" s="20"/>
      <c r="D26" s="20"/>
      <c r="E26" s="20"/>
      <c r="F26" s="20"/>
      <c r="G26" s="20"/>
      <c r="H26" s="20"/>
      <c r="I26" s="20"/>
      <c r="J26" s="20"/>
      <c r="K26" s="20"/>
      <c r="L26" s="20"/>
      <c r="M26" s="20"/>
      <c r="N26" s="20"/>
      <c r="O26" s="20"/>
      <c r="P26" s="20"/>
      <c r="Q26" s="20"/>
      <c r="R26" s="21"/>
      <c r="AF26" s="1" t="e">
        <f>AVERAGE(AF15:AF25)</f>
        <v>#REF!</v>
      </c>
    </row>
    <row r="27" spans="2:37">
      <c r="B27" s="19"/>
      <c r="C27" s="20"/>
      <c r="D27" s="20"/>
      <c r="E27" s="20"/>
      <c r="F27" s="20"/>
      <c r="G27" s="20"/>
      <c r="H27" s="20"/>
      <c r="I27" s="20"/>
      <c r="J27" s="20"/>
      <c r="K27" s="20"/>
      <c r="L27" s="20"/>
      <c r="M27" s="20"/>
      <c r="N27" s="20"/>
      <c r="O27" s="20"/>
      <c r="P27" s="20"/>
      <c r="Q27" s="20"/>
      <c r="R27" s="21"/>
      <c r="AK27" s="1" t="s">
        <v>115</v>
      </c>
    </row>
    <row r="28" spans="2:37">
      <c r="B28" s="19"/>
      <c r="C28" s="20"/>
      <c r="D28" s="20"/>
      <c r="E28" s="20"/>
      <c r="F28" s="20"/>
      <c r="G28" s="20"/>
      <c r="H28" s="20"/>
      <c r="I28" s="20"/>
      <c r="J28" s="20"/>
      <c r="K28" s="20"/>
      <c r="L28" s="20"/>
      <c r="M28" s="20"/>
      <c r="N28" s="20"/>
      <c r="O28" s="20"/>
      <c r="P28" s="20"/>
      <c r="Q28" s="20"/>
      <c r="R28" s="21"/>
      <c r="AF28" s="1" t="s">
        <v>76</v>
      </c>
    </row>
    <row r="29" spans="2:37">
      <c r="B29" s="19"/>
      <c r="C29" s="20"/>
      <c r="D29" s="20"/>
      <c r="E29" s="20"/>
      <c r="F29" s="20"/>
      <c r="G29" s="20"/>
      <c r="H29" s="20"/>
      <c r="I29" s="20"/>
      <c r="J29" s="20"/>
      <c r="K29" s="20"/>
      <c r="L29" s="20"/>
      <c r="M29" s="20"/>
      <c r="N29" s="20"/>
      <c r="O29" s="20"/>
      <c r="P29" s="20"/>
      <c r="Q29" s="20"/>
      <c r="R29" s="21"/>
      <c r="AF29" s="1" t="s">
        <v>72</v>
      </c>
      <c r="AK29" s="1">
        <v>1</v>
      </c>
    </row>
    <row r="30" spans="2:37">
      <c r="B30" s="19"/>
      <c r="C30" s="20"/>
      <c r="D30" s="20"/>
      <c r="E30" s="20"/>
      <c r="F30" s="20"/>
      <c r="G30" s="20"/>
      <c r="H30" s="20"/>
      <c r="I30" s="20"/>
      <c r="J30" s="20"/>
      <c r="K30" s="20"/>
      <c r="L30" s="20"/>
      <c r="M30" s="20"/>
      <c r="N30" s="20"/>
      <c r="O30" s="20"/>
      <c r="P30" s="20"/>
      <c r="Q30" s="20"/>
      <c r="R30" s="21"/>
      <c r="AF30" s="1" t="s">
        <v>73</v>
      </c>
      <c r="AK30" s="1">
        <v>2</v>
      </c>
    </row>
    <row r="31" spans="2:37">
      <c r="B31" s="19"/>
      <c r="C31" s="20"/>
      <c r="D31" s="20"/>
      <c r="E31" s="20"/>
      <c r="F31" s="20"/>
      <c r="G31" s="20"/>
      <c r="H31" s="20"/>
      <c r="I31" s="20"/>
      <c r="J31" s="20"/>
      <c r="K31" s="20"/>
      <c r="L31" s="20"/>
      <c r="M31" s="20"/>
      <c r="N31" s="20"/>
      <c r="O31" s="20"/>
      <c r="P31" s="20"/>
      <c r="Q31" s="20"/>
      <c r="R31" s="21"/>
      <c r="AF31" s="1" t="s">
        <v>74</v>
      </c>
      <c r="AK31" s="1">
        <v>3</v>
      </c>
    </row>
    <row r="32" spans="2:37">
      <c r="B32" s="19"/>
      <c r="C32" s="20"/>
      <c r="D32" s="20"/>
      <c r="E32" s="20"/>
      <c r="F32" s="20"/>
      <c r="G32" s="20"/>
      <c r="H32" s="20"/>
      <c r="I32" s="20"/>
      <c r="J32" s="20"/>
      <c r="K32" s="20"/>
      <c r="L32" s="20"/>
      <c r="M32" s="20"/>
      <c r="N32" s="20"/>
      <c r="O32" s="20"/>
      <c r="P32" s="20"/>
      <c r="Q32" s="20"/>
      <c r="R32" s="21"/>
      <c r="AF32" s="1" t="s">
        <v>75</v>
      </c>
      <c r="AK32" s="1">
        <v>2</v>
      </c>
    </row>
    <row r="33" spans="2:37">
      <c r="B33" s="19"/>
      <c r="C33" s="20"/>
      <c r="D33" s="20"/>
      <c r="E33" s="20"/>
      <c r="F33" s="20"/>
      <c r="G33" s="20"/>
      <c r="H33" s="20"/>
      <c r="I33" s="20"/>
      <c r="J33" s="20"/>
      <c r="K33" s="20"/>
      <c r="L33" s="20"/>
      <c r="M33" s="20"/>
      <c r="N33" s="20"/>
      <c r="O33" s="20"/>
      <c r="P33" s="20"/>
      <c r="Q33" s="20"/>
      <c r="R33" s="21"/>
      <c r="AK33" s="1">
        <f>AVERAGE(AK29:AK32)</f>
        <v>2</v>
      </c>
    </row>
    <row r="34" spans="2:37">
      <c r="B34" s="19"/>
      <c r="C34" s="20"/>
      <c r="D34" s="20"/>
      <c r="E34" s="20"/>
      <c r="F34" s="20"/>
      <c r="G34" s="20"/>
      <c r="H34" s="20"/>
      <c r="I34" s="20"/>
      <c r="J34" s="20"/>
      <c r="K34" s="20"/>
      <c r="L34" s="20"/>
      <c r="M34" s="20"/>
      <c r="N34" s="20"/>
      <c r="O34" s="20"/>
      <c r="P34" s="20"/>
      <c r="Q34" s="20"/>
      <c r="R34" s="21"/>
    </row>
    <row r="35" spans="2:37" ht="19">
      <c r="B35" s="738"/>
      <c r="C35" s="739"/>
      <c r="D35" s="20"/>
      <c r="E35" s="20"/>
      <c r="F35" s="20"/>
      <c r="G35" s="20"/>
      <c r="H35" s="3"/>
      <c r="I35" s="20"/>
      <c r="J35" s="20"/>
      <c r="K35" s="20"/>
      <c r="L35" s="20"/>
      <c r="M35" s="20"/>
      <c r="N35" s="20"/>
      <c r="O35" s="20"/>
      <c r="P35" s="20"/>
      <c r="Q35" s="20"/>
      <c r="R35" s="21"/>
      <c r="AF35" s="1" t="e">
        <f>[1]Proyecto!#REF!</f>
        <v>#REF!</v>
      </c>
      <c r="AG35" s="1" t="e">
        <f>[1]Proyecto!#REF!</f>
        <v>#REF!</v>
      </c>
    </row>
    <row r="36" spans="2:37">
      <c r="B36" s="19"/>
      <c r="C36" s="20"/>
      <c r="D36" s="20"/>
      <c r="E36" s="20"/>
      <c r="F36" s="20"/>
      <c r="G36" s="20"/>
      <c r="H36" s="20"/>
      <c r="I36" s="20"/>
      <c r="J36" s="20"/>
      <c r="K36" s="20"/>
      <c r="L36" s="20"/>
      <c r="M36" s="20"/>
      <c r="N36" s="20"/>
      <c r="O36" s="20"/>
      <c r="P36" s="20"/>
      <c r="Q36" s="20"/>
      <c r="R36" s="21"/>
      <c r="AF36" s="1" t="e">
        <f>[1]Proyecto!#REF!</f>
        <v>#REF!</v>
      </c>
      <c r="AG36" s="1" t="e">
        <f>[1]Proyecto!#REF!</f>
        <v>#REF!</v>
      </c>
    </row>
    <row r="37" spans="2:37">
      <c r="B37" s="19"/>
      <c r="C37" s="2"/>
      <c r="D37" s="20"/>
      <c r="E37" s="20"/>
      <c r="F37" s="20"/>
      <c r="G37" s="20"/>
      <c r="H37" s="20"/>
      <c r="I37" s="20"/>
      <c r="J37" s="20"/>
      <c r="K37" s="20"/>
      <c r="L37" s="20"/>
      <c r="M37" s="20"/>
      <c r="N37" s="20"/>
      <c r="O37" s="20"/>
      <c r="P37" s="20"/>
      <c r="Q37" s="20"/>
      <c r="R37" s="21"/>
      <c r="AF37" s="1" t="e">
        <f>[1]Proyecto!#REF!</f>
        <v>#REF!</v>
      </c>
      <c r="AG37" s="1" t="e">
        <f>[1]Proyecto!#REF!</f>
        <v>#REF!</v>
      </c>
    </row>
    <row r="38" spans="2:37">
      <c r="B38" s="19"/>
      <c r="C38" s="2"/>
      <c r="D38" s="20"/>
      <c r="E38" s="20"/>
      <c r="F38" s="20"/>
      <c r="G38" s="20"/>
      <c r="H38" s="20"/>
      <c r="I38" s="20"/>
      <c r="J38" s="20"/>
      <c r="K38" s="20"/>
      <c r="L38" s="20"/>
      <c r="M38" s="20"/>
      <c r="N38" s="20"/>
      <c r="O38" s="20"/>
      <c r="P38" s="20"/>
      <c r="Q38" s="20"/>
      <c r="R38" s="21"/>
      <c r="AF38" s="1" t="e">
        <f>[1]Proyecto!#REF!</f>
        <v>#REF!</v>
      </c>
      <c r="AG38" s="1" t="e">
        <f>[1]Proyecto!#REF!</f>
        <v>#REF!</v>
      </c>
    </row>
    <row r="39" spans="2:37">
      <c r="B39" s="19"/>
      <c r="C39" s="2"/>
      <c r="D39" s="20"/>
      <c r="E39" s="20"/>
      <c r="F39" s="20"/>
      <c r="G39" s="20"/>
      <c r="H39" s="20"/>
      <c r="I39" s="20"/>
      <c r="J39" s="20"/>
      <c r="K39" s="20"/>
      <c r="L39" s="20"/>
      <c r="M39" s="20"/>
      <c r="N39" s="20"/>
      <c r="O39" s="20"/>
      <c r="P39" s="20"/>
      <c r="Q39" s="20"/>
      <c r="R39" s="21"/>
      <c r="AF39" s="1" t="e">
        <f>[1]Proyecto!#REF!</f>
        <v>#REF!</v>
      </c>
      <c r="AG39" s="1" t="e">
        <f>[1]Proyecto!#REF!</f>
        <v>#REF!</v>
      </c>
    </row>
    <row r="40" spans="2:37">
      <c r="B40" s="19"/>
      <c r="C40" s="2"/>
      <c r="D40" s="20"/>
      <c r="E40" s="20"/>
      <c r="F40" s="20"/>
      <c r="G40" s="20"/>
      <c r="H40" s="20"/>
      <c r="I40" s="20"/>
      <c r="J40" s="20"/>
      <c r="K40" s="20"/>
      <c r="L40" s="20"/>
      <c r="M40" s="20"/>
      <c r="N40" s="20"/>
      <c r="O40" s="20"/>
      <c r="P40" s="20"/>
      <c r="Q40" s="20"/>
      <c r="R40" s="21"/>
      <c r="AF40" s="1" t="e">
        <f>[1]Proyecto!#REF!</f>
        <v>#REF!</v>
      </c>
      <c r="AG40" s="1" t="e">
        <f>[1]Proyecto!#REF!</f>
        <v>#REF!</v>
      </c>
    </row>
    <row r="41" spans="2:37" ht="21">
      <c r="B41" s="19"/>
      <c r="C41" s="20"/>
      <c r="D41" s="20"/>
      <c r="E41" s="20"/>
      <c r="F41" s="20"/>
      <c r="G41" s="3"/>
      <c r="H41" s="20"/>
      <c r="I41" s="20"/>
      <c r="J41" s="3"/>
      <c r="K41" s="20"/>
      <c r="L41" s="735" t="s">
        <v>668</v>
      </c>
      <c r="M41" s="736"/>
      <c r="N41" s="736"/>
      <c r="O41" s="736"/>
      <c r="P41" s="736"/>
      <c r="Q41" s="737"/>
      <c r="R41" s="21"/>
    </row>
    <row r="42" spans="2:37" ht="24">
      <c r="B42" s="19"/>
      <c r="C42" s="20"/>
      <c r="D42" s="20"/>
      <c r="E42" s="20"/>
      <c r="F42" s="20"/>
      <c r="G42" s="20"/>
      <c r="H42" s="20"/>
      <c r="I42" s="20"/>
      <c r="J42" s="20"/>
      <c r="K42" s="20"/>
      <c r="L42" s="733" t="s">
        <v>102</v>
      </c>
      <c r="M42" s="733"/>
      <c r="N42" s="733"/>
      <c r="O42" s="733"/>
      <c r="P42" s="733"/>
      <c r="Q42" s="364">
        <f>Graficos!F31</f>
        <v>0</v>
      </c>
      <c r="R42" s="21"/>
    </row>
    <row r="43" spans="2:37" ht="24">
      <c r="B43" s="19"/>
      <c r="C43" s="20"/>
      <c r="D43" s="20"/>
      <c r="E43" s="20"/>
      <c r="F43" s="20"/>
      <c r="G43" s="20"/>
      <c r="H43" s="3"/>
      <c r="I43" s="20"/>
      <c r="J43" s="20"/>
      <c r="K43" s="20"/>
      <c r="L43" s="733" t="s">
        <v>103</v>
      </c>
      <c r="M43" s="733"/>
      <c r="N43" s="733"/>
      <c r="O43" s="733"/>
      <c r="P43" s="733"/>
      <c r="Q43" s="364">
        <f>Graficos!F32</f>
        <v>0</v>
      </c>
      <c r="R43" s="21"/>
    </row>
    <row r="44" spans="2:37" ht="24">
      <c r="B44" s="19"/>
      <c r="C44" s="20"/>
      <c r="D44" s="20"/>
      <c r="E44" s="20"/>
      <c r="F44" s="20"/>
      <c r="G44" s="20"/>
      <c r="H44" s="20"/>
      <c r="I44" s="20"/>
      <c r="J44" s="20"/>
      <c r="K44" s="20"/>
      <c r="L44" s="733" t="s">
        <v>104</v>
      </c>
      <c r="M44" s="733"/>
      <c r="N44" s="733"/>
      <c r="O44" s="733"/>
      <c r="P44" s="733"/>
      <c r="Q44" s="364">
        <f>Graficos!F33</f>
        <v>0</v>
      </c>
      <c r="R44" s="21"/>
    </row>
    <row r="45" spans="2:37" ht="24">
      <c r="B45" s="19"/>
      <c r="C45" s="20"/>
      <c r="D45" s="20"/>
      <c r="E45" s="20"/>
      <c r="F45" s="20"/>
      <c r="G45" s="20"/>
      <c r="H45" s="20"/>
      <c r="I45" s="20"/>
      <c r="J45" s="20"/>
      <c r="K45" s="20"/>
      <c r="L45" s="733" t="s">
        <v>107</v>
      </c>
      <c r="M45" s="733"/>
      <c r="N45" s="733"/>
      <c r="O45" s="733"/>
      <c r="P45" s="733"/>
      <c r="Q45" s="364">
        <f>Graficos!F34</f>
        <v>0</v>
      </c>
      <c r="R45" s="21"/>
    </row>
    <row r="46" spans="2:37" ht="24">
      <c r="B46" s="19"/>
      <c r="C46" s="20"/>
      <c r="D46" s="20"/>
      <c r="E46" s="20"/>
      <c r="F46" s="20"/>
      <c r="G46" s="20"/>
      <c r="H46" s="20"/>
      <c r="I46" s="20"/>
      <c r="J46" s="20"/>
      <c r="K46" s="20"/>
      <c r="L46" s="733" t="s">
        <v>106</v>
      </c>
      <c r="M46" s="733"/>
      <c r="N46" s="733"/>
      <c r="O46" s="733"/>
      <c r="P46" s="733"/>
      <c r="Q46" s="364">
        <f>Graficos!F35</f>
        <v>1</v>
      </c>
      <c r="R46" s="21"/>
    </row>
    <row r="47" spans="2:37" ht="24">
      <c r="B47" s="19"/>
      <c r="C47" s="20"/>
      <c r="D47" s="20"/>
      <c r="E47" s="20"/>
      <c r="F47" s="20"/>
      <c r="G47" s="20"/>
      <c r="H47" s="20"/>
      <c r="I47" s="20"/>
      <c r="J47" s="20"/>
      <c r="K47" s="20"/>
      <c r="L47" s="733" t="s">
        <v>105</v>
      </c>
      <c r="M47" s="733"/>
      <c r="N47" s="733"/>
      <c r="O47" s="733"/>
      <c r="P47" s="733"/>
      <c r="Q47" s="365">
        <f>SUM(Q42:Q46)</f>
        <v>1</v>
      </c>
      <c r="R47" s="21"/>
    </row>
    <row r="48" spans="2:37" ht="26">
      <c r="B48" s="19"/>
      <c r="C48" s="20"/>
      <c r="D48" s="20"/>
      <c r="E48" s="20"/>
      <c r="F48" s="20"/>
      <c r="G48" s="20"/>
      <c r="H48" s="20"/>
      <c r="I48" s="20"/>
      <c r="J48" s="20"/>
      <c r="K48" s="20"/>
      <c r="L48" s="734" t="s">
        <v>659</v>
      </c>
      <c r="M48" s="734"/>
      <c r="N48" s="734"/>
      <c r="O48" s="734"/>
      <c r="P48" s="734"/>
      <c r="Q48" s="366" t="str">
        <f>Graficos!F37</f>
        <v>Riesgo</v>
      </c>
      <c r="R48" s="21"/>
    </row>
    <row r="49" spans="2:18">
      <c r="B49" s="19"/>
      <c r="C49" s="20"/>
      <c r="D49" s="20"/>
      <c r="E49" s="20"/>
      <c r="F49" s="20"/>
      <c r="G49" s="20"/>
      <c r="H49" s="20"/>
      <c r="I49" s="20"/>
      <c r="J49" s="20"/>
      <c r="K49" s="20"/>
      <c r="L49" s="20"/>
      <c r="M49" s="20"/>
      <c r="N49" s="20"/>
      <c r="O49" s="20"/>
      <c r="P49" s="20"/>
      <c r="Q49" s="20"/>
      <c r="R49" s="21"/>
    </row>
    <row r="50" spans="2:18">
      <c r="B50" s="19"/>
      <c r="C50" s="20"/>
      <c r="D50" s="20"/>
      <c r="E50" s="20"/>
      <c r="F50" s="20"/>
      <c r="G50" s="20"/>
      <c r="H50" s="20"/>
      <c r="I50" s="20"/>
      <c r="J50" s="20"/>
      <c r="K50" s="20"/>
      <c r="L50" s="20"/>
      <c r="M50" s="20"/>
      <c r="N50" s="20"/>
      <c r="O50" s="20"/>
      <c r="P50" s="20"/>
      <c r="Q50" s="20"/>
      <c r="R50" s="21"/>
    </row>
    <row r="51" spans="2:18">
      <c r="B51" s="19"/>
      <c r="C51" s="20"/>
      <c r="D51" s="20"/>
      <c r="E51" s="20"/>
      <c r="F51" s="20"/>
      <c r="G51" s="20"/>
      <c r="H51" s="20"/>
      <c r="I51" s="20"/>
      <c r="J51" s="20"/>
      <c r="K51" s="20"/>
      <c r="L51" s="20"/>
      <c r="M51" s="20"/>
      <c r="N51" s="20"/>
      <c r="O51" s="20"/>
      <c r="P51" s="20"/>
      <c r="Q51" s="20"/>
      <c r="R51" s="21"/>
    </row>
    <row r="52" spans="2:18">
      <c r="B52" s="19"/>
      <c r="C52" s="20"/>
      <c r="D52" s="20"/>
      <c r="E52" s="20"/>
      <c r="F52" s="20"/>
      <c r="G52" s="20"/>
      <c r="H52" s="20"/>
      <c r="I52" s="20"/>
      <c r="J52" s="20"/>
      <c r="K52" s="20"/>
      <c r="L52" s="20"/>
      <c r="M52" s="20"/>
      <c r="N52" s="20"/>
      <c r="O52" s="20"/>
      <c r="P52" s="20"/>
      <c r="Q52" s="20"/>
      <c r="R52" s="21"/>
    </row>
    <row r="53" spans="2:18">
      <c r="B53" s="19"/>
      <c r="C53" s="20"/>
      <c r="D53" s="20"/>
      <c r="E53" s="20"/>
      <c r="F53" s="20"/>
      <c r="G53" s="20"/>
      <c r="H53" s="20"/>
      <c r="I53" s="20"/>
      <c r="J53" s="20"/>
      <c r="K53" s="20"/>
      <c r="L53" s="20"/>
      <c r="M53" s="20"/>
      <c r="N53" s="20"/>
      <c r="O53" s="20"/>
      <c r="P53" s="20"/>
      <c r="Q53" s="20"/>
      <c r="R53" s="21"/>
    </row>
    <row r="54" spans="2:18">
      <c r="B54" s="19"/>
      <c r="C54" s="20"/>
      <c r="D54" s="20"/>
      <c r="E54" s="20"/>
      <c r="F54" s="20"/>
      <c r="G54" s="20"/>
      <c r="H54" s="20"/>
      <c r="I54" s="20"/>
      <c r="J54" s="20"/>
      <c r="K54" s="20"/>
      <c r="L54" s="20"/>
      <c r="M54" s="20"/>
      <c r="N54" s="20"/>
      <c r="O54" s="20"/>
      <c r="P54" s="20"/>
      <c r="Q54" s="20"/>
      <c r="R54" s="21"/>
    </row>
    <row r="55" spans="2:18">
      <c r="B55" s="19"/>
      <c r="C55" s="20"/>
      <c r="D55" s="20"/>
      <c r="E55" s="20"/>
      <c r="F55" s="20"/>
      <c r="G55" s="20"/>
      <c r="H55" s="20"/>
      <c r="I55" s="20"/>
      <c r="J55" s="20"/>
      <c r="K55" s="20"/>
      <c r="L55" s="20"/>
      <c r="M55" s="20"/>
      <c r="N55" s="20"/>
      <c r="O55" s="20"/>
      <c r="P55" s="20"/>
      <c r="Q55" s="20"/>
      <c r="R55" s="21"/>
    </row>
    <row r="56" spans="2:18">
      <c r="B56" s="19"/>
      <c r="C56" s="20"/>
      <c r="D56" s="20"/>
      <c r="E56" s="20"/>
      <c r="F56" s="20"/>
      <c r="G56" s="20"/>
      <c r="H56" s="20"/>
      <c r="I56" s="20"/>
      <c r="J56" s="20"/>
      <c r="K56" s="20"/>
      <c r="L56" s="20"/>
      <c r="M56" s="20"/>
      <c r="N56" s="20"/>
      <c r="O56" s="20"/>
      <c r="P56" s="20"/>
      <c r="Q56" s="20"/>
      <c r="R56" s="21"/>
    </row>
    <row r="57" spans="2:18" ht="17" thickBot="1">
      <c r="B57" s="22"/>
      <c r="C57" s="23"/>
      <c r="D57" s="23"/>
      <c r="E57" s="23"/>
      <c r="F57" s="23"/>
      <c r="G57" s="23"/>
      <c r="H57" s="23"/>
      <c r="I57" s="23"/>
      <c r="J57" s="23"/>
      <c r="K57" s="23"/>
      <c r="L57" s="23"/>
      <c r="M57" s="23"/>
      <c r="N57" s="23"/>
      <c r="O57" s="23"/>
      <c r="P57" s="23"/>
      <c r="Q57" s="23"/>
      <c r="R57" s="24"/>
    </row>
  </sheetData>
  <sheetProtection algorithmName="SHA-512" hashValue="Z03xQ4o82AyIOCPXoFpL2XQKvA0D+9sKl+NjXsbmRf9qEBxl0Hd3exgpYbitWIk/ICcVwUeUZJ9CorilhHCKvw==" saltValue="t4UZFOqVJQ86voAdizgUXA==" spinCount="100000" sheet="1" scenarios="1" selectLockedCells="1" selectUnlockedCells="1"/>
  <mergeCells count="23">
    <mergeCell ref="N7:P10"/>
    <mergeCell ref="Q7:R10"/>
    <mergeCell ref="B2:R3"/>
    <mergeCell ref="B4:R4"/>
    <mergeCell ref="B6:E6"/>
    <mergeCell ref="F6:H6"/>
    <mergeCell ref="I6:J6"/>
    <mergeCell ref="K6:M6"/>
    <mergeCell ref="N6:P6"/>
    <mergeCell ref="Q6:R6"/>
    <mergeCell ref="B35:C35"/>
    <mergeCell ref="B7:E10"/>
    <mergeCell ref="F7:H10"/>
    <mergeCell ref="I7:J10"/>
    <mergeCell ref="K7:M10"/>
    <mergeCell ref="L46:P46"/>
    <mergeCell ref="L47:P47"/>
    <mergeCell ref="L48:P48"/>
    <mergeCell ref="L41:Q41"/>
    <mergeCell ref="L42:P42"/>
    <mergeCell ref="L43:P43"/>
    <mergeCell ref="L44:P44"/>
    <mergeCell ref="L45:P45"/>
  </mergeCells>
  <conditionalFormatting sqref="Q48">
    <cfRule type="containsText" dxfId="16" priority="1" operator="containsText" text="Riesgo">
      <formula>NOT(ISERROR(SEARCH("Riesgo",Q48)))</formula>
    </cfRule>
    <cfRule type="containsText" dxfId="15" priority="2" operator="containsText" text="Suficiente">
      <formula>NOT(ISERROR(SEARCH("Suficiente",Q48)))</formula>
    </cfRule>
    <cfRule type="containsText" dxfId="14" priority="3" operator="containsText" text="Desarrollado">
      <formula>NOT(ISERROR(SEARCH("Desarrollado",Q48)))</formula>
    </cfRule>
    <cfRule type="containsText" dxfId="13" priority="4" operator="containsText" text="Básico">
      <formula>NOT(ISERROR(SEARCH("Básico",Q48)))</formula>
    </cfRule>
  </conditionalFormatting>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6"/>
  <sheetViews>
    <sheetView zoomScale="150" workbookViewId="0">
      <selection activeCell="A9" sqref="A9:A12"/>
    </sheetView>
  </sheetViews>
  <sheetFormatPr baseColWidth="10" defaultColWidth="10.83203125" defaultRowHeight="14"/>
  <cols>
    <col min="1" max="1" width="77.1640625" style="153" bestFit="1" customWidth="1"/>
    <col min="2" max="2" width="45.83203125" style="153" customWidth="1"/>
    <col min="3" max="3" width="62.5" style="153" customWidth="1"/>
    <col min="4" max="4" width="26.83203125" style="153" customWidth="1"/>
    <col min="5" max="16384" width="10.83203125" style="153"/>
  </cols>
  <sheetData>
    <row r="1" spans="1:4" ht="21">
      <c r="A1" s="778" t="s">
        <v>459</v>
      </c>
      <c r="B1" s="778"/>
      <c r="C1" s="778"/>
      <c r="D1" s="778"/>
    </row>
    <row r="3" spans="1:4" ht="30">
      <c r="A3" s="154" t="s">
        <v>491</v>
      </c>
      <c r="B3" s="154" t="s">
        <v>460</v>
      </c>
      <c r="C3" s="154" t="s">
        <v>461</v>
      </c>
      <c r="D3" s="154" t="s">
        <v>462</v>
      </c>
    </row>
    <row r="4" spans="1:4" ht="15">
      <c r="A4" s="155" t="s">
        <v>463</v>
      </c>
      <c r="B4" s="156"/>
      <c r="C4" s="156"/>
      <c r="D4" s="156"/>
    </row>
    <row r="5" spans="1:4" ht="15" customHeight="1">
      <c r="A5" s="770" t="s">
        <v>464</v>
      </c>
      <c r="B5" s="159" t="s">
        <v>182</v>
      </c>
      <c r="C5" s="157" t="s">
        <v>163</v>
      </c>
      <c r="D5" s="157" t="s">
        <v>465</v>
      </c>
    </row>
    <row r="6" spans="1:4" ht="15">
      <c r="A6" s="771"/>
      <c r="B6" s="160" t="s">
        <v>183</v>
      </c>
      <c r="C6" s="157" t="s">
        <v>164</v>
      </c>
      <c r="D6" s="157" t="s">
        <v>466</v>
      </c>
    </row>
    <row r="7" spans="1:4" ht="15">
      <c r="A7" s="772"/>
      <c r="B7" s="161"/>
      <c r="C7" s="157" t="s">
        <v>165</v>
      </c>
      <c r="D7" s="157" t="s">
        <v>467</v>
      </c>
    </row>
    <row r="8" spans="1:4" ht="15">
      <c r="A8" s="155" t="s">
        <v>468</v>
      </c>
      <c r="B8" s="156"/>
      <c r="C8" s="156"/>
      <c r="D8" s="156"/>
    </row>
    <row r="9" spans="1:4" ht="15">
      <c r="A9" s="770" t="s">
        <v>469</v>
      </c>
      <c r="B9" s="159" t="s">
        <v>185</v>
      </c>
      <c r="C9" s="157" t="s">
        <v>166</v>
      </c>
      <c r="D9" s="157" t="s">
        <v>470</v>
      </c>
    </row>
    <row r="10" spans="1:4" ht="15">
      <c r="A10" s="771"/>
      <c r="B10" s="160" t="s">
        <v>184</v>
      </c>
      <c r="C10" s="157" t="s">
        <v>167</v>
      </c>
      <c r="D10" s="157" t="s">
        <v>471</v>
      </c>
    </row>
    <row r="11" spans="1:4" ht="15">
      <c r="A11" s="771"/>
      <c r="B11" s="160" t="s">
        <v>183</v>
      </c>
      <c r="C11" s="157" t="s">
        <v>165</v>
      </c>
      <c r="D11" s="157" t="s">
        <v>472</v>
      </c>
    </row>
    <row r="12" spans="1:4" ht="15">
      <c r="A12" s="771"/>
      <c r="B12" s="160"/>
      <c r="C12" s="157" t="s">
        <v>168</v>
      </c>
      <c r="D12" s="157" t="s">
        <v>466</v>
      </c>
    </row>
    <row r="13" spans="1:4" ht="15">
      <c r="A13" s="155" t="s">
        <v>473</v>
      </c>
      <c r="B13" s="156"/>
      <c r="C13" s="156"/>
      <c r="D13" s="156"/>
    </row>
    <row r="14" spans="1:4" ht="15" customHeight="1">
      <c r="A14" s="770" t="s">
        <v>474</v>
      </c>
      <c r="B14" s="159" t="s">
        <v>186</v>
      </c>
      <c r="C14" s="157" t="s">
        <v>169</v>
      </c>
      <c r="D14" s="157" t="s">
        <v>475</v>
      </c>
    </row>
    <row r="15" spans="1:4" ht="15">
      <c r="A15" s="771"/>
      <c r="B15" s="160" t="s">
        <v>183</v>
      </c>
      <c r="C15" s="157" t="s">
        <v>170</v>
      </c>
      <c r="D15" s="157" t="s">
        <v>476</v>
      </c>
    </row>
    <row r="16" spans="1:4" ht="15">
      <c r="A16" s="772"/>
      <c r="B16" s="161"/>
      <c r="C16" s="157" t="s">
        <v>171</v>
      </c>
      <c r="D16" s="157" t="s">
        <v>466</v>
      </c>
    </row>
    <row r="17" spans="1:4" ht="15">
      <c r="A17" s="155" t="s">
        <v>477</v>
      </c>
      <c r="B17" s="156"/>
      <c r="C17" s="156"/>
      <c r="D17" s="156"/>
    </row>
    <row r="18" spans="1:4" ht="15" customHeight="1">
      <c r="A18" s="770" t="s">
        <v>478</v>
      </c>
      <c r="B18" s="159" t="s">
        <v>188</v>
      </c>
      <c r="C18" s="157" t="s">
        <v>170</v>
      </c>
      <c r="D18" s="157" t="s">
        <v>479</v>
      </c>
    </row>
    <row r="19" spans="1:4" ht="15">
      <c r="A19" s="771"/>
      <c r="B19" s="160" t="s">
        <v>187</v>
      </c>
      <c r="C19" s="157" t="s">
        <v>172</v>
      </c>
      <c r="D19" s="157" t="s">
        <v>480</v>
      </c>
    </row>
    <row r="20" spans="1:4" ht="15">
      <c r="A20" s="771"/>
      <c r="B20" s="160" t="s">
        <v>183</v>
      </c>
      <c r="C20" s="157" t="s">
        <v>173</v>
      </c>
      <c r="D20" s="157" t="s">
        <v>481</v>
      </c>
    </row>
    <row r="21" spans="1:4" ht="15">
      <c r="A21" s="771"/>
      <c r="B21" s="160"/>
      <c r="C21" s="157" t="s">
        <v>174</v>
      </c>
      <c r="D21" s="157" t="s">
        <v>481</v>
      </c>
    </row>
    <row r="22" spans="1:4" ht="15">
      <c r="A22" s="771"/>
      <c r="B22" s="160"/>
      <c r="C22" s="157" t="s">
        <v>175</v>
      </c>
      <c r="D22" s="157" t="s">
        <v>482</v>
      </c>
    </row>
    <row r="23" spans="1:4" ht="15">
      <c r="A23" s="771"/>
      <c r="B23" s="160"/>
      <c r="C23" s="157" t="s">
        <v>171</v>
      </c>
      <c r="D23" s="157" t="s">
        <v>483</v>
      </c>
    </row>
    <row r="24" spans="1:4" ht="15">
      <c r="A24" s="771"/>
      <c r="B24" s="160"/>
      <c r="C24" s="157" t="s">
        <v>176</v>
      </c>
      <c r="D24" s="157" t="s">
        <v>481</v>
      </c>
    </row>
    <row r="25" spans="1:4" ht="15">
      <c r="A25" s="771"/>
      <c r="B25" s="160"/>
      <c r="C25" s="157" t="s">
        <v>177</v>
      </c>
      <c r="D25" s="157" t="s">
        <v>481</v>
      </c>
    </row>
    <row r="26" spans="1:4" ht="15">
      <c r="A26" s="771"/>
      <c r="B26" s="160"/>
      <c r="C26" s="157" t="s">
        <v>178</v>
      </c>
      <c r="D26" s="157" t="s">
        <v>481</v>
      </c>
    </row>
    <row r="27" spans="1:4" ht="15">
      <c r="A27" s="771"/>
      <c r="B27" s="160"/>
      <c r="C27" s="157" t="s">
        <v>179</v>
      </c>
      <c r="D27" s="157" t="s">
        <v>481</v>
      </c>
    </row>
    <row r="28" spans="1:4" ht="15">
      <c r="A28" s="772"/>
      <c r="B28" s="161"/>
      <c r="C28" s="157" t="s">
        <v>180</v>
      </c>
      <c r="D28" s="157" t="s">
        <v>481</v>
      </c>
    </row>
    <row r="29" spans="1:4" ht="15">
      <c r="A29" s="155" t="s">
        <v>484</v>
      </c>
      <c r="B29" s="156"/>
      <c r="C29" s="156"/>
      <c r="D29" s="156"/>
    </row>
    <row r="30" spans="1:4" ht="15" customHeight="1">
      <c r="A30" s="775" t="s">
        <v>485</v>
      </c>
      <c r="B30" s="159" t="s">
        <v>189</v>
      </c>
      <c r="C30" s="773" t="s">
        <v>181</v>
      </c>
      <c r="D30" s="157" t="s">
        <v>486</v>
      </c>
    </row>
    <row r="31" spans="1:4" ht="15">
      <c r="A31" s="776"/>
      <c r="B31" s="160" t="s">
        <v>188</v>
      </c>
      <c r="C31" s="774"/>
      <c r="D31" s="157" t="s">
        <v>487</v>
      </c>
    </row>
    <row r="32" spans="1:4" ht="15">
      <c r="A32" s="776"/>
      <c r="B32" s="160" t="s">
        <v>183</v>
      </c>
      <c r="C32" s="158"/>
      <c r="D32" s="157"/>
    </row>
    <row r="33" spans="1:4" ht="15">
      <c r="A33" s="777"/>
      <c r="B33" s="160" t="s">
        <v>190</v>
      </c>
      <c r="C33" s="158"/>
      <c r="D33" s="157"/>
    </row>
    <row r="34" spans="1:4" ht="15">
      <c r="A34" s="155" t="s">
        <v>488</v>
      </c>
      <c r="B34" s="156"/>
      <c r="C34" s="156"/>
      <c r="D34" s="156"/>
    </row>
    <row r="35" spans="1:4" ht="15" customHeight="1">
      <c r="A35" s="770" t="s">
        <v>489</v>
      </c>
      <c r="B35" s="159" t="s">
        <v>492</v>
      </c>
      <c r="C35" s="157" t="s">
        <v>170</v>
      </c>
      <c r="D35" s="157" t="s">
        <v>490</v>
      </c>
    </row>
    <row r="36" spans="1:4" ht="15">
      <c r="A36" s="772"/>
      <c r="B36" s="161" t="s">
        <v>183</v>
      </c>
      <c r="C36" s="157" t="s">
        <v>172</v>
      </c>
      <c r="D36" s="157" t="s">
        <v>490</v>
      </c>
    </row>
  </sheetData>
  <mergeCells count="8">
    <mergeCell ref="A18:A28"/>
    <mergeCell ref="C30:C31"/>
    <mergeCell ref="A35:A36"/>
    <mergeCell ref="A30:A33"/>
    <mergeCell ref="A1:D1"/>
    <mergeCell ref="A5:A7"/>
    <mergeCell ref="A9:A12"/>
    <mergeCell ref="A14:A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3"/>
  <sheetViews>
    <sheetView showGridLines="0" topLeftCell="K1" workbookViewId="0">
      <selection activeCell="T3" sqref="T3"/>
    </sheetView>
  </sheetViews>
  <sheetFormatPr baseColWidth="10" defaultColWidth="10.83203125" defaultRowHeight="16"/>
  <cols>
    <col min="1" max="1" width="10.83203125" style="33"/>
    <col min="2" max="2" width="20.5" style="33" bestFit="1" customWidth="1"/>
    <col min="3" max="3" width="27" style="33" bestFit="1" customWidth="1"/>
    <col min="4" max="4" width="29.6640625" style="33" bestFit="1" customWidth="1"/>
    <col min="5" max="5" width="15" style="33" bestFit="1" customWidth="1"/>
    <col min="6" max="6" width="12.1640625" style="33" bestFit="1" customWidth="1"/>
    <col min="7" max="7" width="26.1640625" style="33" customWidth="1"/>
    <col min="8" max="8" width="21.33203125" style="33" customWidth="1"/>
    <col min="9" max="9" width="10.83203125" style="33"/>
    <col min="10" max="10" width="36.5" style="33" bestFit="1" customWidth="1"/>
    <col min="11" max="15" width="10.83203125" style="33"/>
    <col min="16" max="16" width="18.5" style="134" bestFit="1" customWidth="1"/>
    <col min="17" max="18" width="10.83203125" style="33"/>
    <col min="19" max="19" width="48.5" style="33" customWidth="1"/>
    <col min="20" max="16384" width="10.83203125" style="33"/>
  </cols>
  <sheetData>
    <row r="1" spans="1:20">
      <c r="B1" s="33" t="s">
        <v>230</v>
      </c>
    </row>
    <row r="3" spans="1:20">
      <c r="A3" s="33" t="s">
        <v>392</v>
      </c>
      <c r="B3" s="30" t="s">
        <v>3</v>
      </c>
      <c r="C3" s="30" t="s">
        <v>7</v>
      </c>
      <c r="D3" s="30" t="s">
        <v>11</v>
      </c>
      <c r="E3" s="30" t="s">
        <v>26</v>
      </c>
      <c r="F3" s="30" t="s">
        <v>81</v>
      </c>
      <c r="G3" s="30" t="s">
        <v>100</v>
      </c>
      <c r="H3" s="30" t="s">
        <v>108</v>
      </c>
      <c r="I3" s="30" t="s">
        <v>120</v>
      </c>
      <c r="J3" s="30" t="s">
        <v>211</v>
      </c>
      <c r="L3" s="30" t="s">
        <v>331</v>
      </c>
      <c r="P3" s="135" t="s">
        <v>391</v>
      </c>
      <c r="Q3" s="30" t="s">
        <v>391</v>
      </c>
      <c r="S3" s="30" t="s">
        <v>100</v>
      </c>
      <c r="T3" s="30" t="s">
        <v>815</v>
      </c>
    </row>
    <row r="4" spans="1:20" ht="30">
      <c r="A4" s="33" t="s">
        <v>393</v>
      </c>
      <c r="B4" s="33" t="s">
        <v>382</v>
      </c>
      <c r="C4" s="33" t="s">
        <v>6</v>
      </c>
      <c r="D4" s="33" t="s">
        <v>12</v>
      </c>
      <c r="E4" s="33" t="s">
        <v>16</v>
      </c>
      <c r="F4" s="33" t="s">
        <v>82</v>
      </c>
      <c r="G4" s="32" t="s">
        <v>419</v>
      </c>
      <c r="H4" s="453" t="s">
        <v>771</v>
      </c>
      <c r="I4" s="33" t="s">
        <v>121</v>
      </c>
      <c r="J4" s="34" t="s">
        <v>197</v>
      </c>
      <c r="L4" s="33" t="s">
        <v>332</v>
      </c>
      <c r="P4" s="134">
        <v>2020</v>
      </c>
      <c r="Q4" s="33">
        <v>1</v>
      </c>
      <c r="T4" s="33" t="s">
        <v>774</v>
      </c>
    </row>
    <row r="5" spans="1:20">
      <c r="A5" s="33" t="s">
        <v>394</v>
      </c>
      <c r="B5" s="33" t="s">
        <v>377</v>
      </c>
      <c r="C5" s="33" t="s">
        <v>4</v>
      </c>
      <c r="D5" s="33" t="s">
        <v>13</v>
      </c>
      <c r="E5" s="33" t="s">
        <v>17</v>
      </c>
      <c r="F5" s="33" t="s">
        <v>83</v>
      </c>
      <c r="G5" s="129" t="s">
        <v>169</v>
      </c>
      <c r="H5" s="453" t="s">
        <v>186</v>
      </c>
      <c r="I5" s="33" t="s">
        <v>122</v>
      </c>
      <c r="J5" s="34" t="s">
        <v>198</v>
      </c>
      <c r="L5" s="33" t="s">
        <v>333</v>
      </c>
      <c r="P5" s="134">
        <v>2019</v>
      </c>
      <c r="Q5" s="33">
        <v>2</v>
      </c>
      <c r="T5" s="33" t="s">
        <v>814</v>
      </c>
    </row>
    <row r="6" spans="1:20" ht="30">
      <c r="B6" s="33" t="s">
        <v>379</v>
      </c>
      <c r="C6" s="33" t="s">
        <v>5</v>
      </c>
      <c r="D6" s="33" t="s">
        <v>14</v>
      </c>
      <c r="E6" s="33" t="s">
        <v>18</v>
      </c>
      <c r="F6" s="33" t="s">
        <v>84</v>
      </c>
      <c r="G6" s="129" t="s">
        <v>170</v>
      </c>
      <c r="H6" s="453" t="s">
        <v>185</v>
      </c>
      <c r="J6" s="34" t="s">
        <v>199</v>
      </c>
      <c r="L6" s="33" t="s">
        <v>334</v>
      </c>
      <c r="P6" s="134">
        <v>2018</v>
      </c>
      <c r="Q6" s="33">
        <v>3</v>
      </c>
      <c r="S6" s="129"/>
    </row>
    <row r="7" spans="1:20" ht="30">
      <c r="B7" s="33" t="s">
        <v>381</v>
      </c>
      <c r="C7" s="33" t="s">
        <v>805</v>
      </c>
      <c r="E7" s="33" t="s">
        <v>19</v>
      </c>
      <c r="F7" s="33" t="s">
        <v>85</v>
      </c>
      <c r="G7" s="129" t="s">
        <v>172</v>
      </c>
      <c r="H7" s="453" t="s">
        <v>184</v>
      </c>
      <c r="J7" s="34" t="s">
        <v>200</v>
      </c>
      <c r="L7" s="33" t="s">
        <v>335</v>
      </c>
      <c r="P7" s="134">
        <v>2017</v>
      </c>
      <c r="Q7" s="33">
        <v>4</v>
      </c>
    </row>
    <row r="8" spans="1:20" ht="30">
      <c r="B8" s="33" t="s">
        <v>380</v>
      </c>
      <c r="C8" s="33" t="s">
        <v>806</v>
      </c>
      <c r="E8" s="33" t="s">
        <v>20</v>
      </c>
      <c r="G8" s="129" t="s">
        <v>173</v>
      </c>
      <c r="H8" s="453" t="s">
        <v>182</v>
      </c>
      <c r="J8" s="34" t="s">
        <v>201</v>
      </c>
      <c r="L8" s="33" t="s">
        <v>336</v>
      </c>
      <c r="P8" s="134">
        <v>2016</v>
      </c>
    </row>
    <row r="9" spans="1:20" ht="45">
      <c r="B9" s="33" t="s">
        <v>384</v>
      </c>
      <c r="C9" s="33" t="s">
        <v>807</v>
      </c>
      <c r="E9" s="33" t="s">
        <v>21</v>
      </c>
      <c r="G9" s="129" t="s">
        <v>174</v>
      </c>
      <c r="H9" s="453" t="s">
        <v>772</v>
      </c>
      <c r="J9" s="34" t="s">
        <v>202</v>
      </c>
      <c r="L9" s="33" t="s">
        <v>337</v>
      </c>
      <c r="P9" s="134">
        <v>2015</v>
      </c>
      <c r="S9" s="32"/>
    </row>
    <row r="10" spans="1:20">
      <c r="B10" s="33" t="s">
        <v>378</v>
      </c>
      <c r="E10" s="33" t="s">
        <v>22</v>
      </c>
      <c r="G10" s="129" t="s">
        <v>166</v>
      </c>
      <c r="H10" s="453" t="s">
        <v>188</v>
      </c>
      <c r="J10" s="34" t="s">
        <v>203</v>
      </c>
      <c r="L10" s="33" t="s">
        <v>338</v>
      </c>
      <c r="P10" s="134">
        <v>2014</v>
      </c>
    </row>
    <row r="11" spans="1:20" ht="30">
      <c r="B11" s="33" t="s">
        <v>383</v>
      </c>
      <c r="E11" s="33" t="s">
        <v>23</v>
      </c>
      <c r="G11" s="32" t="s">
        <v>167</v>
      </c>
      <c r="H11" s="453" t="s">
        <v>492</v>
      </c>
      <c r="J11" s="34" t="s">
        <v>204</v>
      </c>
      <c r="L11" s="33" t="s">
        <v>339</v>
      </c>
      <c r="P11" s="134">
        <v>2013</v>
      </c>
    </row>
    <row r="12" spans="1:20">
      <c r="B12" s="33" t="s">
        <v>376</v>
      </c>
      <c r="E12" s="33" t="s">
        <v>24</v>
      </c>
      <c r="G12" s="129" t="s">
        <v>163</v>
      </c>
      <c r="H12" s="453" t="s">
        <v>187</v>
      </c>
      <c r="J12" s="34" t="s">
        <v>205</v>
      </c>
      <c r="L12" s="33" t="s">
        <v>340</v>
      </c>
      <c r="P12" s="134">
        <v>2012</v>
      </c>
    </row>
    <row r="13" spans="1:20" ht="30">
      <c r="B13" s="33" t="s">
        <v>385</v>
      </c>
      <c r="E13" s="33" t="s">
        <v>25</v>
      </c>
      <c r="G13" s="129" t="s">
        <v>164</v>
      </c>
      <c r="H13" s="453" t="s">
        <v>183</v>
      </c>
      <c r="J13" s="34" t="s">
        <v>206</v>
      </c>
      <c r="L13" s="33" t="s">
        <v>341</v>
      </c>
      <c r="P13" s="134">
        <v>2011</v>
      </c>
      <c r="S13" s="129"/>
    </row>
    <row r="14" spans="1:20" ht="45">
      <c r="G14" s="129" t="s">
        <v>175</v>
      </c>
      <c r="H14" s="32"/>
      <c r="J14" s="34" t="s">
        <v>207</v>
      </c>
      <c r="L14" s="33" t="s">
        <v>342</v>
      </c>
      <c r="P14" s="134">
        <v>2010</v>
      </c>
    </row>
    <row r="15" spans="1:20" ht="30">
      <c r="G15" s="129" t="s">
        <v>165</v>
      </c>
      <c r="H15" s="32"/>
      <c r="J15" s="34" t="s">
        <v>208</v>
      </c>
      <c r="L15" s="33" t="s">
        <v>343</v>
      </c>
      <c r="P15" s="134">
        <v>2009</v>
      </c>
    </row>
    <row r="16" spans="1:20">
      <c r="G16" s="129" t="s">
        <v>171</v>
      </c>
      <c r="H16" s="32"/>
      <c r="J16" s="34" t="s">
        <v>209</v>
      </c>
      <c r="L16" s="33" t="s">
        <v>344</v>
      </c>
      <c r="P16" s="134">
        <v>2008</v>
      </c>
      <c r="S16" s="129"/>
    </row>
    <row r="17" spans="7:19" ht="30">
      <c r="G17" s="129" t="s">
        <v>168</v>
      </c>
      <c r="H17" s="32"/>
      <c r="J17" s="34" t="s">
        <v>210</v>
      </c>
      <c r="L17" s="33" t="s">
        <v>345</v>
      </c>
      <c r="P17" s="134">
        <v>2007</v>
      </c>
    </row>
    <row r="18" spans="7:19">
      <c r="G18" s="129" t="s">
        <v>176</v>
      </c>
      <c r="H18" s="32"/>
      <c r="J18" s="34" t="s">
        <v>101</v>
      </c>
      <c r="L18" s="33" t="s">
        <v>346</v>
      </c>
      <c r="P18" s="134">
        <v>2006</v>
      </c>
    </row>
    <row r="19" spans="7:19" ht="30">
      <c r="G19" s="129" t="s">
        <v>177</v>
      </c>
      <c r="H19" s="32"/>
      <c r="L19" s="33" t="s">
        <v>347</v>
      </c>
      <c r="P19" s="134">
        <v>2005</v>
      </c>
    </row>
    <row r="20" spans="7:19" ht="30">
      <c r="G20" s="129" t="s">
        <v>178</v>
      </c>
      <c r="H20" s="32"/>
      <c r="L20" s="33" t="s">
        <v>348</v>
      </c>
      <c r="P20" s="134">
        <v>2004</v>
      </c>
      <c r="S20" s="129"/>
    </row>
    <row r="21" spans="7:19" ht="30">
      <c r="G21" s="129" t="s">
        <v>179</v>
      </c>
      <c r="H21" s="32"/>
      <c r="L21" s="33" t="s">
        <v>349</v>
      </c>
      <c r="P21" s="134">
        <v>2003</v>
      </c>
    </row>
    <row r="22" spans="7:19">
      <c r="G22" s="129" t="s">
        <v>180</v>
      </c>
      <c r="H22" s="32"/>
      <c r="L22" s="33" t="s">
        <v>350</v>
      </c>
      <c r="P22" s="134">
        <v>2002</v>
      </c>
    </row>
    <row r="23" spans="7:19">
      <c r="G23" s="31"/>
      <c r="H23" s="32"/>
      <c r="L23" s="33" t="s">
        <v>351</v>
      </c>
      <c r="P23" s="134">
        <v>2001</v>
      </c>
    </row>
    <row r="24" spans="7:19">
      <c r="G24" s="31"/>
      <c r="H24" s="32"/>
      <c r="L24" s="33" t="s">
        <v>352</v>
      </c>
      <c r="P24" s="134">
        <v>2000</v>
      </c>
    </row>
    <row r="25" spans="7:19">
      <c r="G25" s="31"/>
      <c r="H25" s="32"/>
      <c r="L25" s="33" t="s">
        <v>353</v>
      </c>
      <c r="P25" s="134">
        <v>1999</v>
      </c>
    </row>
    <row r="26" spans="7:19">
      <c r="G26" s="32"/>
      <c r="H26" s="32"/>
      <c r="L26" s="33" t="s">
        <v>354</v>
      </c>
      <c r="P26" s="134">
        <v>1998</v>
      </c>
    </row>
    <row r="27" spans="7:19">
      <c r="G27" s="31"/>
      <c r="H27" s="32"/>
      <c r="L27" s="33" t="s">
        <v>355</v>
      </c>
      <c r="S27" s="129"/>
    </row>
    <row r="28" spans="7:19">
      <c r="G28" s="31"/>
      <c r="H28" s="32"/>
      <c r="L28" s="33" t="s">
        <v>356</v>
      </c>
    </row>
    <row r="29" spans="7:19">
      <c r="G29" s="32"/>
      <c r="H29" s="32"/>
      <c r="L29" s="33" t="s">
        <v>357</v>
      </c>
    </row>
    <row r="30" spans="7:19">
      <c r="H30" s="32"/>
      <c r="L30" s="33" t="s">
        <v>358</v>
      </c>
    </row>
    <row r="31" spans="7:19">
      <c r="H31" s="32"/>
      <c r="L31" s="33" t="s">
        <v>359</v>
      </c>
    </row>
    <row r="32" spans="7:19">
      <c r="L32" s="33" t="s">
        <v>360</v>
      </c>
    </row>
    <row r="33" spans="12:12">
      <c r="L33" s="33" t="s">
        <v>361</v>
      </c>
    </row>
    <row r="34" spans="12:12">
      <c r="L34" s="33" t="s">
        <v>362</v>
      </c>
    </row>
    <row r="35" spans="12:12">
      <c r="L35" s="33" t="s">
        <v>363</v>
      </c>
    </row>
    <row r="36" spans="12:12">
      <c r="L36" s="33" t="s">
        <v>364</v>
      </c>
    </row>
    <row r="37" spans="12:12">
      <c r="L37" s="33" t="s">
        <v>365</v>
      </c>
    </row>
    <row r="38" spans="12:12">
      <c r="L38" s="33" t="s">
        <v>366</v>
      </c>
    </row>
    <row r="39" spans="12:12">
      <c r="L39" s="33" t="s">
        <v>367</v>
      </c>
    </row>
    <row r="40" spans="12:12">
      <c r="L40" s="33" t="s">
        <v>368</v>
      </c>
    </row>
    <row r="41" spans="12:12">
      <c r="L41" s="33" t="s">
        <v>369</v>
      </c>
    </row>
    <row r="42" spans="12:12">
      <c r="L42" s="33" t="s">
        <v>370</v>
      </c>
    </row>
    <row r="43" spans="12:12">
      <c r="L43" s="33" t="s">
        <v>371</v>
      </c>
    </row>
  </sheetData>
  <sheetProtection algorithmName="SHA-512" hashValue="1Lb8KxfSyGbjA/6pQ3O1k7HUpNlpwZlbu+hh8sP8kDnqOEU2uBPp+lX2M6qmMcPhgclUL6KLnwh6hr576o4epQ==" saltValue="zfHNQT2y+dRICHLAZXpyJA==" spinCount="100000" sheet="1" objects="1" scenarios="1"/>
  <sortState ref="C4:C6">
    <sortCondition ref="C4:C6"/>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2A005-98E9-4C45-BAB8-014013CF0128}">
  <dimension ref="A2:O48"/>
  <sheetViews>
    <sheetView topLeftCell="A3" zoomScale="165" workbookViewId="0">
      <selection activeCell="O11" sqref="O11:O13"/>
    </sheetView>
  </sheetViews>
  <sheetFormatPr baseColWidth="10" defaultRowHeight="16"/>
  <cols>
    <col min="1" max="1" width="13" bestFit="1" customWidth="1"/>
    <col min="2" max="2" width="6.1640625" customWidth="1"/>
    <col min="3" max="3" width="20.6640625" bestFit="1" customWidth="1"/>
    <col min="4" max="5" width="10.83203125" style="331"/>
    <col min="9" max="9" width="15.5" bestFit="1" customWidth="1"/>
    <col min="14" max="14" width="90.83203125" customWidth="1"/>
    <col min="15" max="15" width="26.6640625" customWidth="1"/>
  </cols>
  <sheetData>
    <row r="2" spans="1:15">
      <c r="C2" s="332"/>
    </row>
    <row r="3" spans="1:15">
      <c r="C3" s="349"/>
      <c r="D3" s="374" t="s">
        <v>609</v>
      </c>
      <c r="E3" s="375" t="s">
        <v>610</v>
      </c>
    </row>
    <row r="4" spans="1:15">
      <c r="A4" s="350" t="s">
        <v>102</v>
      </c>
      <c r="B4" s="350">
        <v>6.25</v>
      </c>
      <c r="C4" s="349" t="s">
        <v>1</v>
      </c>
      <c r="D4" s="372">
        <f>Criterios!E14</f>
        <v>0</v>
      </c>
      <c r="E4" s="373">
        <f>Criterios!F14</f>
        <v>0</v>
      </c>
    </row>
    <row r="5" spans="1:15">
      <c r="A5" s="351" t="s">
        <v>103</v>
      </c>
      <c r="B5" s="351">
        <v>6.25</v>
      </c>
      <c r="C5" s="349" t="s">
        <v>516</v>
      </c>
      <c r="D5" s="372">
        <f>Criterios!E15</f>
        <v>0</v>
      </c>
      <c r="E5" s="373">
        <f>Criterios!F15</f>
        <v>0</v>
      </c>
    </row>
    <row r="6" spans="1:15">
      <c r="A6" s="351" t="s">
        <v>103</v>
      </c>
      <c r="B6" s="351">
        <v>6.25</v>
      </c>
      <c r="C6" s="349" t="s">
        <v>517</v>
      </c>
      <c r="D6" s="372">
        <f>Criterios!E16</f>
        <v>0</v>
      </c>
      <c r="E6" s="373">
        <f>Criterios!F16</f>
        <v>0</v>
      </c>
    </row>
    <row r="7" spans="1:15">
      <c r="A7" s="352" t="s">
        <v>104</v>
      </c>
      <c r="B7" s="352">
        <v>3</v>
      </c>
      <c r="C7" s="349" t="s">
        <v>518</v>
      </c>
      <c r="D7" s="372">
        <f>Criterios!E17</f>
        <v>0</v>
      </c>
      <c r="E7" s="373">
        <f>Criterios!F17</f>
        <v>0</v>
      </c>
    </row>
    <row r="8" spans="1:15">
      <c r="A8" s="353" t="s">
        <v>106</v>
      </c>
      <c r="B8" s="353">
        <v>3.75</v>
      </c>
      <c r="C8" s="349" t="s">
        <v>519</v>
      </c>
      <c r="D8" s="372">
        <f>Criterios!E18</f>
        <v>0</v>
      </c>
      <c r="E8" s="373">
        <f>Criterios!F18</f>
        <v>0</v>
      </c>
    </row>
    <row r="9" spans="1:15">
      <c r="A9" s="352" t="s">
        <v>104</v>
      </c>
      <c r="B9" s="352">
        <v>3</v>
      </c>
      <c r="C9" s="349" t="s">
        <v>521</v>
      </c>
      <c r="D9" s="372">
        <f>Criterios!E19</f>
        <v>0</v>
      </c>
      <c r="E9" s="373">
        <f>Criterios!F19</f>
        <v>0</v>
      </c>
      <c r="I9" t="s">
        <v>711</v>
      </c>
      <c r="J9" t="s">
        <v>655</v>
      </c>
      <c r="L9" s="330" t="s">
        <v>633</v>
      </c>
      <c r="M9" s="330" t="s">
        <v>634</v>
      </c>
      <c r="N9" s="330" t="s">
        <v>635</v>
      </c>
      <c r="O9" s="330" t="s">
        <v>636</v>
      </c>
    </row>
    <row r="10" spans="1:15">
      <c r="A10" s="352" t="s">
        <v>104</v>
      </c>
      <c r="B10" s="352">
        <v>3</v>
      </c>
      <c r="C10" s="349" t="s">
        <v>522</v>
      </c>
      <c r="D10" s="372">
        <f>Criterios!E20</f>
        <v>0</v>
      </c>
      <c r="E10" s="373">
        <f>Criterios!F20</f>
        <v>0</v>
      </c>
      <c r="F10">
        <f>B4+B16+B17+B18</f>
        <v>25</v>
      </c>
      <c r="G10">
        <v>25</v>
      </c>
      <c r="H10" t="s">
        <v>102</v>
      </c>
      <c r="I10">
        <f>E4+D16+D17+D18</f>
        <v>0</v>
      </c>
      <c r="J10">
        <f>I10*25/4</f>
        <v>0</v>
      </c>
      <c r="K10">
        <v>4</v>
      </c>
      <c r="L10" s="355" t="s">
        <v>637</v>
      </c>
      <c r="M10" s="356" t="s">
        <v>638</v>
      </c>
      <c r="N10" s="355" t="s">
        <v>639</v>
      </c>
      <c r="O10" s="356" t="s">
        <v>638</v>
      </c>
    </row>
    <row r="11" spans="1:15">
      <c r="A11" s="352" t="s">
        <v>104</v>
      </c>
      <c r="B11" s="352">
        <v>3</v>
      </c>
      <c r="C11" s="349" t="s">
        <v>523</v>
      </c>
      <c r="D11" s="372">
        <f>Criterios!E21</f>
        <v>0</v>
      </c>
      <c r="E11" s="373">
        <f>Criterios!F21</f>
        <v>0</v>
      </c>
      <c r="F11">
        <f>B5+B6+B19+B26</f>
        <v>25</v>
      </c>
      <c r="G11">
        <v>25</v>
      </c>
      <c r="H11" t="s">
        <v>103</v>
      </c>
      <c r="I11">
        <f>E5+E6+D19+D26</f>
        <v>0</v>
      </c>
      <c r="J11">
        <f>I11*25/4</f>
        <v>0</v>
      </c>
      <c r="K11">
        <v>4</v>
      </c>
      <c r="L11" s="331" t="s">
        <v>102</v>
      </c>
      <c r="M11" s="357">
        <v>25</v>
      </c>
      <c r="N11" t="s">
        <v>640</v>
      </c>
      <c r="O11" s="357">
        <v>7.5</v>
      </c>
    </row>
    <row r="12" spans="1:15">
      <c r="A12" s="354" t="s">
        <v>107</v>
      </c>
      <c r="B12" s="354">
        <v>5</v>
      </c>
      <c r="C12" s="349" t="s">
        <v>524</v>
      </c>
      <c r="D12" s="372">
        <f>Criterios!E22</f>
        <v>0</v>
      </c>
      <c r="E12" s="373">
        <f>Criterios!F22</f>
        <v>0</v>
      </c>
      <c r="F12">
        <f>B7+B9+B10+B11+B22</f>
        <v>15</v>
      </c>
      <c r="G12">
        <v>15</v>
      </c>
      <c r="H12" t="s">
        <v>104</v>
      </c>
      <c r="I12">
        <f>E7+E9+E10+E11+D22</f>
        <v>0</v>
      </c>
      <c r="J12">
        <f>I12*15/5</f>
        <v>0</v>
      </c>
      <c r="K12">
        <v>5</v>
      </c>
      <c r="L12" s="331"/>
      <c r="M12" s="357"/>
      <c r="N12" t="s">
        <v>641</v>
      </c>
      <c r="O12" s="357">
        <v>10</v>
      </c>
    </row>
    <row r="13" spans="1:15">
      <c r="A13" s="354" t="s">
        <v>107</v>
      </c>
      <c r="B13" s="354">
        <v>5</v>
      </c>
      <c r="C13" s="349" t="s">
        <v>525</v>
      </c>
      <c r="D13" s="372">
        <f>Criterios!E23</f>
        <v>0</v>
      </c>
      <c r="E13" s="373">
        <f>Criterios!F23</f>
        <v>0</v>
      </c>
      <c r="F13">
        <f>B8+B21+B23+B24</f>
        <v>15</v>
      </c>
      <c r="G13">
        <v>15</v>
      </c>
      <c r="H13" t="s">
        <v>106</v>
      </c>
      <c r="I13">
        <f>E8+D21+D23+D24</f>
        <v>1</v>
      </c>
      <c r="J13">
        <f>I13*15/4</f>
        <v>3.75</v>
      </c>
      <c r="K13">
        <v>4</v>
      </c>
      <c r="L13" s="331"/>
      <c r="M13" s="357"/>
      <c r="N13" t="s">
        <v>642</v>
      </c>
      <c r="O13" s="357">
        <v>7.5</v>
      </c>
    </row>
    <row r="14" spans="1:15">
      <c r="F14">
        <f>B12+B13+B20+B25</f>
        <v>20</v>
      </c>
      <c r="G14">
        <v>20</v>
      </c>
      <c r="H14" t="s">
        <v>632</v>
      </c>
      <c r="I14">
        <f>E12+E13+D20+D25</f>
        <v>0</v>
      </c>
      <c r="J14">
        <f>I14*20/4</f>
        <v>0</v>
      </c>
      <c r="K14">
        <v>4</v>
      </c>
      <c r="L14" s="331" t="s">
        <v>103</v>
      </c>
      <c r="M14" s="357">
        <v>25</v>
      </c>
      <c r="N14" t="s">
        <v>643</v>
      </c>
      <c r="O14" s="357">
        <v>7.5</v>
      </c>
    </row>
    <row r="15" spans="1:15">
      <c r="C15" s="334"/>
      <c r="D15" s="371" t="s">
        <v>610</v>
      </c>
      <c r="I15">
        <f>SUM(I10:I14)</f>
        <v>1</v>
      </c>
      <c r="J15">
        <f>SUM(J10:J14)</f>
        <v>3.75</v>
      </c>
      <c r="K15">
        <f>SUM(K10:K14)</f>
        <v>21</v>
      </c>
      <c r="L15" s="331"/>
      <c r="M15" s="357"/>
      <c r="N15" t="s">
        <v>644</v>
      </c>
      <c r="O15" s="357">
        <v>7.5</v>
      </c>
    </row>
    <row r="16" spans="1:15">
      <c r="A16" s="350" t="s">
        <v>102</v>
      </c>
      <c r="B16" s="350">
        <v>6.25</v>
      </c>
      <c r="C16" s="335" t="s">
        <v>527</v>
      </c>
      <c r="D16" s="371">
        <f>Criterios!F25</f>
        <v>0</v>
      </c>
      <c r="L16" s="331"/>
      <c r="M16" s="357"/>
      <c r="N16" t="s">
        <v>645</v>
      </c>
      <c r="O16" s="357">
        <v>10</v>
      </c>
    </row>
    <row r="17" spans="1:15">
      <c r="A17" s="350" t="s">
        <v>102</v>
      </c>
      <c r="B17" s="350">
        <v>6.25</v>
      </c>
      <c r="C17" s="335" t="s">
        <v>530</v>
      </c>
      <c r="D17" s="371">
        <f>Criterios!F26</f>
        <v>0</v>
      </c>
      <c r="L17" s="331" t="s">
        <v>104</v>
      </c>
      <c r="M17" s="357">
        <v>15</v>
      </c>
      <c r="N17" t="s">
        <v>646</v>
      </c>
      <c r="O17" s="358">
        <v>4.25</v>
      </c>
    </row>
    <row r="18" spans="1:15">
      <c r="A18" s="350" t="s">
        <v>102</v>
      </c>
      <c r="B18" s="350">
        <v>6.25</v>
      </c>
      <c r="C18" s="335" t="s">
        <v>135</v>
      </c>
      <c r="D18" s="371">
        <f>Criterios!F27</f>
        <v>0</v>
      </c>
      <c r="L18" s="331"/>
      <c r="M18" s="357"/>
      <c r="N18" t="s">
        <v>647</v>
      </c>
      <c r="O18" s="358">
        <v>6.5</v>
      </c>
    </row>
    <row r="19" spans="1:15">
      <c r="A19" s="351" t="s">
        <v>103</v>
      </c>
      <c r="B19" s="351">
        <v>6.25</v>
      </c>
      <c r="C19" s="335" t="s">
        <v>630</v>
      </c>
      <c r="D19" s="371">
        <f>Criterios!F28</f>
        <v>0</v>
      </c>
      <c r="L19" s="331"/>
      <c r="M19" s="357"/>
      <c r="N19" t="s">
        <v>648</v>
      </c>
      <c r="O19" s="358">
        <v>4.25</v>
      </c>
    </row>
    <row r="20" spans="1:15">
      <c r="A20" s="354" t="s">
        <v>107</v>
      </c>
      <c r="B20" s="354">
        <v>5</v>
      </c>
      <c r="C20" s="335" t="s">
        <v>540</v>
      </c>
      <c r="D20" s="371">
        <f>Criterios!F31</f>
        <v>0</v>
      </c>
      <c r="L20" s="331" t="s">
        <v>106</v>
      </c>
      <c r="M20" s="357">
        <v>15</v>
      </c>
      <c r="N20" t="s">
        <v>649</v>
      </c>
      <c r="O20" s="358">
        <v>4.25</v>
      </c>
    </row>
    <row r="21" spans="1:15">
      <c r="A21" s="353" t="s">
        <v>106</v>
      </c>
      <c r="B21" s="353">
        <v>3.75</v>
      </c>
      <c r="C21" s="335" t="s">
        <v>41</v>
      </c>
      <c r="D21" s="371">
        <f>Criterios!F34</f>
        <v>1</v>
      </c>
      <c r="L21" s="331"/>
      <c r="M21" s="357"/>
      <c r="N21" t="s">
        <v>650</v>
      </c>
      <c r="O21" s="358">
        <v>4.25</v>
      </c>
    </row>
    <row r="22" spans="1:15">
      <c r="A22" s="352" t="s">
        <v>104</v>
      </c>
      <c r="B22" s="352">
        <v>3</v>
      </c>
      <c r="C22" s="336" t="s">
        <v>545</v>
      </c>
      <c r="D22" s="371">
        <f>Criterios!F39</f>
        <v>0</v>
      </c>
      <c r="L22" s="331"/>
      <c r="M22" s="357"/>
      <c r="N22" t="s">
        <v>651</v>
      </c>
      <c r="O22" s="358">
        <v>6.5</v>
      </c>
    </row>
    <row r="23" spans="1:15">
      <c r="A23" s="353" t="s">
        <v>106</v>
      </c>
      <c r="B23" s="353">
        <v>3.75</v>
      </c>
      <c r="C23" s="336" t="s">
        <v>667</v>
      </c>
      <c r="D23" s="371">
        <f>Criterios!F42</f>
        <v>0</v>
      </c>
      <c r="L23" s="331" t="s">
        <v>107</v>
      </c>
      <c r="M23" s="357">
        <v>20</v>
      </c>
      <c r="N23" t="s">
        <v>652</v>
      </c>
      <c r="O23" s="358">
        <v>5.66</v>
      </c>
    </row>
    <row r="24" spans="1:15">
      <c r="A24" s="353" t="s">
        <v>106</v>
      </c>
      <c r="B24" s="353">
        <v>3.75</v>
      </c>
      <c r="C24" s="336" t="s">
        <v>550</v>
      </c>
      <c r="D24" s="371">
        <f>Criterios!F43</f>
        <v>0</v>
      </c>
      <c r="L24" s="331"/>
      <c r="M24" s="357"/>
      <c r="N24" t="s">
        <v>653</v>
      </c>
      <c r="O24" s="358">
        <v>8.68</v>
      </c>
    </row>
    <row r="25" spans="1:15">
      <c r="A25" s="354" t="s">
        <v>107</v>
      </c>
      <c r="B25" s="354">
        <v>5</v>
      </c>
      <c r="C25" s="336" t="s">
        <v>107</v>
      </c>
      <c r="D25" s="371">
        <f>Criterios!F44</f>
        <v>0</v>
      </c>
      <c r="L25" s="331"/>
      <c r="M25" s="357"/>
      <c r="N25" t="s">
        <v>654</v>
      </c>
      <c r="O25" s="358">
        <v>5.66</v>
      </c>
    </row>
    <row r="26" spans="1:15">
      <c r="A26" s="351" t="s">
        <v>103</v>
      </c>
      <c r="B26" s="351">
        <v>6.25</v>
      </c>
      <c r="C26" s="336" t="s">
        <v>666</v>
      </c>
      <c r="D26" s="371">
        <f>Criterios!F45</f>
        <v>0</v>
      </c>
    </row>
    <row r="27" spans="1:15">
      <c r="C27" s="333"/>
    </row>
    <row r="28" spans="1:15">
      <c r="C28" s="333"/>
    </row>
    <row r="29" spans="1:15" ht="17" thickBot="1">
      <c r="C29" s="780" t="s">
        <v>216</v>
      </c>
      <c r="D29" s="780"/>
      <c r="E29" s="780"/>
      <c r="F29" s="780"/>
    </row>
    <row r="30" spans="1:15" ht="21">
      <c r="C30" s="781" t="s">
        <v>660</v>
      </c>
      <c r="D30" s="782"/>
      <c r="E30" s="782"/>
      <c r="F30" s="783"/>
    </row>
    <row r="31" spans="1:15">
      <c r="C31" s="779" t="s">
        <v>102</v>
      </c>
      <c r="D31" s="779"/>
      <c r="E31" s="779"/>
      <c r="F31" s="212">
        <f>I10</f>
        <v>0</v>
      </c>
      <c r="G31">
        <f>I10*(1/4)</f>
        <v>0</v>
      </c>
    </row>
    <row r="32" spans="1:15">
      <c r="C32" s="779" t="s">
        <v>103</v>
      </c>
      <c r="D32" s="779"/>
      <c r="E32" s="779"/>
      <c r="F32" s="212">
        <f>I11</f>
        <v>0</v>
      </c>
      <c r="G32">
        <f>I11*(1/4)</f>
        <v>0</v>
      </c>
    </row>
    <row r="33" spans="2:8">
      <c r="C33" s="779" t="s">
        <v>104</v>
      </c>
      <c r="D33" s="779"/>
      <c r="E33" s="779"/>
      <c r="F33" s="212">
        <f>I12</f>
        <v>0</v>
      </c>
      <c r="G33">
        <f>I12*(1/5)</f>
        <v>0</v>
      </c>
    </row>
    <row r="34" spans="2:8">
      <c r="C34" s="779" t="s">
        <v>107</v>
      </c>
      <c r="D34" s="779"/>
      <c r="E34" s="779"/>
      <c r="F34" s="212">
        <f>I14</f>
        <v>0</v>
      </c>
      <c r="G34">
        <f>I13*(1/4)</f>
        <v>0.25</v>
      </c>
    </row>
    <row r="35" spans="2:8">
      <c r="C35" s="779" t="s">
        <v>106</v>
      </c>
      <c r="D35" s="779"/>
      <c r="E35" s="779"/>
      <c r="F35" s="212">
        <f>I13</f>
        <v>1</v>
      </c>
      <c r="G35">
        <f>I14*(1/4)</f>
        <v>0</v>
      </c>
    </row>
    <row r="36" spans="2:8" ht="19">
      <c r="C36" s="779" t="s">
        <v>105</v>
      </c>
      <c r="D36" s="779"/>
      <c r="E36" s="779"/>
      <c r="F36" s="213">
        <f>SUM(F31:F35)</f>
        <v>1</v>
      </c>
      <c r="G36">
        <f>I15*(1/21)</f>
        <v>4.7619047619047616E-2</v>
      </c>
    </row>
    <row r="37" spans="2:8">
      <c r="C37" s="779" t="s">
        <v>659</v>
      </c>
      <c r="D37" s="779"/>
      <c r="E37" s="779"/>
      <c r="F37" s="363" t="str">
        <f>IF(G36&lt;1,"Riesgo",IF(G36&gt;1,IF(G36&lt;3,"Básico",IF(G36&gt;2,IF(G36&lt;4,"Suficiente",IF(G36=4,"Desarrollado",""))))))</f>
        <v>Riesgo</v>
      </c>
    </row>
    <row r="41" spans="2:8">
      <c r="F41" s="330" t="s">
        <v>656</v>
      </c>
      <c r="G41" s="330" t="s">
        <v>657</v>
      </c>
    </row>
    <row r="42" spans="2:8" ht="34">
      <c r="F42" s="359" t="s">
        <v>127</v>
      </c>
      <c r="G42" s="360">
        <v>4</v>
      </c>
      <c r="H42" s="367"/>
    </row>
    <row r="43" spans="2:8" ht="17">
      <c r="B43">
        <v>2.5</v>
      </c>
      <c r="F43" s="359" t="s">
        <v>126</v>
      </c>
      <c r="G43" s="360">
        <v>3</v>
      </c>
    </row>
    <row r="44" spans="2:8" ht="17">
      <c r="F44" s="359" t="s">
        <v>658</v>
      </c>
      <c r="G44" s="360">
        <v>2</v>
      </c>
    </row>
    <row r="45" spans="2:8" ht="17">
      <c r="C45">
        <v>2.5</v>
      </c>
      <c r="D45" s="331">
        <f>F36/10</f>
        <v>0.1</v>
      </c>
      <c r="F45" s="361" t="s">
        <v>124</v>
      </c>
      <c r="G45" s="362">
        <v>1</v>
      </c>
    </row>
    <row r="46" spans="2:8">
      <c r="C46">
        <v>2.5</v>
      </c>
    </row>
    <row r="47" spans="2:8">
      <c r="C47">
        <v>2.5</v>
      </c>
    </row>
    <row r="48" spans="2:8">
      <c r="C48">
        <v>2.5</v>
      </c>
    </row>
  </sheetData>
  <sheetProtection algorithmName="SHA-512" hashValue="w0coUTFMfSvVFzvK4UfxbBpz+icRRzy1LcHbnbU2r61gBcJsyCR/x6ZyadDd8OPKtkY71di5DR1LR00YJ0sv7g==" saltValue="xmoGKXMEF9EAAPoNBRKSOw==" spinCount="100000" sheet="1" objects="1" scenarios="1"/>
  <mergeCells count="9">
    <mergeCell ref="C37:E37"/>
    <mergeCell ref="C36:E36"/>
    <mergeCell ref="C29:F29"/>
    <mergeCell ref="C30:F30"/>
    <mergeCell ref="C31:E31"/>
    <mergeCell ref="C32:E32"/>
    <mergeCell ref="C33:E33"/>
    <mergeCell ref="C34:E34"/>
    <mergeCell ref="C35:E35"/>
  </mergeCells>
  <conditionalFormatting sqref="F42">
    <cfRule type="containsText" dxfId="12" priority="6" operator="containsText" text="Desarrollado">
      <formula>NOT(ISERROR(SEARCH("Desarrollado",F42)))</formula>
    </cfRule>
  </conditionalFormatting>
  <conditionalFormatting sqref="F43">
    <cfRule type="containsText" dxfId="11" priority="5" operator="containsText" text="Suficiente">
      <formula>NOT(ISERROR(SEARCH("Suficiente",F43)))</formula>
    </cfRule>
  </conditionalFormatting>
  <conditionalFormatting sqref="F44">
    <cfRule type="containsText" dxfId="10" priority="4" operator="containsText" text="Básico">
      <formula>NOT(ISERROR(SEARCH("Básico",F44)))</formula>
    </cfRule>
  </conditionalFormatting>
  <conditionalFormatting sqref="F45">
    <cfRule type="containsText" dxfId="9" priority="3" operator="containsText" text="Riesgo">
      <formula>NOT(ISERROR(SEARCH("Riesgo",F45)))</formula>
    </cfRule>
  </conditionalFormatting>
  <pageMargins left="0.7" right="0.7" top="0.75" bottom="0.75" header="0.3" footer="0.3"/>
  <drawing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7FFD7"/>
  </sheetPr>
  <dimension ref="A1:O69"/>
  <sheetViews>
    <sheetView zoomScale="115" zoomScaleNormal="115" workbookViewId="0">
      <selection activeCell="C43" sqref="C43:E43"/>
    </sheetView>
  </sheetViews>
  <sheetFormatPr baseColWidth="10" defaultColWidth="10.83203125" defaultRowHeight="16"/>
  <cols>
    <col min="1" max="1" width="15.83203125" style="53" customWidth="1"/>
    <col min="2" max="2" width="2.83203125" style="53" customWidth="1"/>
    <col min="3" max="10" width="10.83203125" style="53"/>
    <col min="11" max="11" width="18" style="53" customWidth="1"/>
    <col min="12" max="12" width="4.5" style="53" customWidth="1"/>
    <col min="13" max="16384" width="10.83203125" style="53"/>
  </cols>
  <sheetData>
    <row r="1" spans="2:15" ht="17" thickBot="1"/>
    <row r="2" spans="2:15" ht="32" customHeight="1">
      <c r="B2" s="458" t="s">
        <v>308</v>
      </c>
      <c r="C2" s="459"/>
      <c r="D2" s="459"/>
      <c r="E2" s="459"/>
      <c r="F2" s="459"/>
      <c r="G2" s="459"/>
      <c r="H2" s="459"/>
      <c r="I2" s="459"/>
      <c r="J2" s="459"/>
      <c r="K2" s="459"/>
      <c r="L2" s="460"/>
    </row>
    <row r="3" spans="2:15" ht="26" customHeight="1">
      <c r="B3" s="472" t="s">
        <v>297</v>
      </c>
      <c r="C3" s="473"/>
      <c r="D3" s="473"/>
      <c r="E3" s="473"/>
      <c r="F3" s="473"/>
      <c r="G3" s="473"/>
      <c r="H3" s="473"/>
      <c r="I3" s="473"/>
      <c r="J3" s="473"/>
      <c r="K3" s="473"/>
      <c r="L3" s="474"/>
    </row>
    <row r="4" spans="2:15" ht="29" thickBot="1">
      <c r="B4" s="524" t="s">
        <v>298</v>
      </c>
      <c r="C4" s="525"/>
      <c r="D4" s="525"/>
      <c r="E4" s="525"/>
      <c r="F4" s="525"/>
      <c r="G4" s="525"/>
      <c r="H4" s="525"/>
      <c r="I4" s="525"/>
      <c r="J4" s="525"/>
      <c r="K4" s="525"/>
      <c r="L4" s="526"/>
      <c r="O4" s="54"/>
    </row>
    <row r="5" spans="2:15">
      <c r="B5" s="55"/>
      <c r="C5" s="56"/>
      <c r="D5" s="56"/>
      <c r="E5" s="56"/>
      <c r="F5" s="56"/>
      <c r="G5" s="56"/>
      <c r="H5" s="56"/>
      <c r="I5" s="56"/>
      <c r="J5" s="56"/>
      <c r="K5" s="56"/>
      <c r="L5" s="57"/>
    </row>
    <row r="6" spans="2:15" ht="65" customHeight="1">
      <c r="B6" s="55"/>
      <c r="C6" s="470" t="s">
        <v>401</v>
      </c>
      <c r="D6" s="470"/>
      <c r="E6" s="470"/>
      <c r="F6" s="470"/>
      <c r="G6" s="470"/>
      <c r="H6" s="470"/>
      <c r="I6" s="470"/>
      <c r="J6" s="470"/>
      <c r="K6" s="470"/>
      <c r="L6" s="471"/>
    </row>
    <row r="7" spans="2:15">
      <c r="B7" s="55"/>
      <c r="C7" s="56"/>
      <c r="D7" s="56"/>
      <c r="E7" s="56"/>
      <c r="F7" s="56"/>
      <c r="G7" s="56"/>
      <c r="H7" s="56"/>
      <c r="I7" s="56"/>
      <c r="J7" s="56"/>
      <c r="K7" s="56"/>
      <c r="L7" s="57"/>
    </row>
    <row r="8" spans="2:15" ht="17" thickBot="1">
      <c r="B8" s="55"/>
      <c r="C8" s="120" t="s">
        <v>2</v>
      </c>
      <c r="D8" s="56"/>
      <c r="E8" s="56"/>
      <c r="F8" s="56"/>
      <c r="G8" s="56"/>
      <c r="H8" s="56"/>
      <c r="I8" s="56"/>
      <c r="J8" s="56"/>
      <c r="K8" s="56"/>
      <c r="L8" s="57"/>
    </row>
    <row r="9" spans="2:15" ht="28" customHeight="1" thickBot="1">
      <c r="B9" s="55"/>
      <c r="C9" s="515"/>
      <c r="D9" s="516"/>
      <c r="E9" s="516"/>
      <c r="F9" s="516"/>
      <c r="G9" s="516"/>
      <c r="H9" s="516"/>
      <c r="I9" s="516"/>
      <c r="J9" s="516"/>
      <c r="K9" s="517"/>
      <c r="L9" s="57"/>
    </row>
    <row r="10" spans="2:15" ht="25" customHeight="1" thickBot="1">
      <c r="B10" s="55"/>
      <c r="C10" s="120" t="s">
        <v>375</v>
      </c>
      <c r="D10" s="56"/>
      <c r="E10" s="56"/>
      <c r="F10" s="56"/>
      <c r="G10" s="56"/>
      <c r="H10" s="56"/>
      <c r="I10" s="56"/>
      <c r="J10" s="56"/>
      <c r="K10" s="56"/>
      <c r="L10" s="57"/>
    </row>
    <row r="11" spans="2:15" ht="25" customHeight="1" thickBot="1">
      <c r="B11" s="55"/>
      <c r="C11" s="521"/>
      <c r="D11" s="522"/>
      <c r="E11" s="522"/>
      <c r="F11" s="522"/>
      <c r="G11" s="522"/>
      <c r="H11" s="522"/>
      <c r="I11" s="522"/>
      <c r="J11" s="522"/>
      <c r="K11" s="523"/>
      <c r="L11" s="57"/>
    </row>
    <row r="12" spans="2:15" ht="10" customHeight="1">
      <c r="B12" s="55"/>
      <c r="C12" s="56"/>
      <c r="D12" s="56"/>
      <c r="E12" s="56"/>
      <c r="F12" s="56"/>
      <c r="G12" s="56"/>
      <c r="H12" s="56"/>
      <c r="I12" s="56"/>
      <c r="J12" s="56"/>
      <c r="K12" s="56"/>
      <c r="L12" s="57"/>
    </row>
    <row r="13" spans="2:15" ht="17" thickBot="1">
      <c r="B13" s="55"/>
      <c r="C13" s="120" t="s">
        <v>386</v>
      </c>
      <c r="D13" s="56"/>
      <c r="E13" s="56"/>
      <c r="F13" s="56"/>
      <c r="G13" s="56"/>
      <c r="H13" s="56"/>
      <c r="I13" s="56"/>
      <c r="J13" s="56"/>
      <c r="K13" s="56"/>
      <c r="L13" s="57"/>
    </row>
    <row r="14" spans="2:15" ht="23" customHeight="1" thickBot="1">
      <c r="B14" s="55"/>
      <c r="C14" s="518"/>
      <c r="D14" s="519"/>
      <c r="E14" s="519"/>
      <c r="F14" s="519"/>
      <c r="G14" s="519"/>
      <c r="H14" s="519"/>
      <c r="I14" s="519"/>
      <c r="J14" s="519"/>
      <c r="K14" s="520"/>
      <c r="L14" s="57"/>
    </row>
    <row r="15" spans="2:15" ht="7" customHeight="1">
      <c r="B15" s="55"/>
      <c r="C15" s="56"/>
      <c r="D15" s="56"/>
      <c r="E15" s="56"/>
      <c r="F15" s="56"/>
      <c r="G15" s="56"/>
      <c r="H15" s="56"/>
      <c r="I15" s="56"/>
      <c r="J15" s="56"/>
      <c r="K15" s="56"/>
      <c r="L15" s="57"/>
    </row>
    <row r="16" spans="2:15" ht="24" customHeight="1" thickBot="1">
      <c r="B16" s="55"/>
      <c r="C16" s="120" t="s">
        <v>387</v>
      </c>
      <c r="D16" s="56"/>
      <c r="E16" s="56"/>
      <c r="F16" s="56"/>
      <c r="G16" s="56"/>
      <c r="H16" s="56"/>
      <c r="I16" s="56"/>
      <c r="J16" s="56"/>
      <c r="K16" s="56"/>
      <c r="L16" s="57"/>
    </row>
    <row r="17" spans="2:12" ht="22" customHeight="1" thickBot="1">
      <c r="B17" s="55"/>
      <c r="C17" s="506"/>
      <c r="D17" s="507"/>
      <c r="E17" s="507"/>
      <c r="F17" s="507"/>
      <c r="G17" s="507"/>
      <c r="H17" s="507"/>
      <c r="I17" s="507"/>
      <c r="J17" s="507"/>
      <c r="K17" s="508"/>
      <c r="L17" s="57"/>
    </row>
    <row r="18" spans="2:12" ht="9" customHeight="1">
      <c r="B18" s="55"/>
      <c r="C18" s="56"/>
      <c r="D18" s="56"/>
      <c r="E18" s="56"/>
      <c r="F18" s="56"/>
      <c r="G18" s="56"/>
      <c r="H18" s="56"/>
      <c r="I18" s="56"/>
      <c r="J18" s="56"/>
      <c r="K18" s="56"/>
      <c r="L18" s="57"/>
    </row>
    <row r="19" spans="2:12" ht="17" thickBot="1">
      <c r="B19" s="55"/>
      <c r="C19" s="120" t="s">
        <v>8</v>
      </c>
      <c r="D19" s="56"/>
      <c r="E19" s="56"/>
      <c r="F19" s="56"/>
      <c r="G19" s="56"/>
      <c r="H19" s="56"/>
      <c r="I19" s="56"/>
      <c r="J19" s="56"/>
      <c r="K19" s="56"/>
      <c r="L19" s="57"/>
    </row>
    <row r="20" spans="2:12" ht="32.25" customHeight="1" thickBot="1">
      <c r="B20" s="55"/>
      <c r="C20" s="509"/>
      <c r="D20" s="510"/>
      <c r="E20" s="510"/>
      <c r="F20" s="510"/>
      <c r="G20" s="510"/>
      <c r="H20" s="510"/>
      <c r="I20" s="510"/>
      <c r="J20" s="510"/>
      <c r="K20" s="511"/>
      <c r="L20" s="57"/>
    </row>
    <row r="21" spans="2:12" ht="30" customHeight="1" thickBot="1">
      <c r="B21" s="55"/>
      <c r="C21" s="120" t="s">
        <v>402</v>
      </c>
      <c r="D21" s="56"/>
      <c r="E21" s="56"/>
      <c r="F21" s="56"/>
      <c r="G21" s="56"/>
      <c r="H21" s="56"/>
      <c r="I21" s="56"/>
      <c r="J21" s="56"/>
      <c r="K21" s="56"/>
      <c r="L21" s="57"/>
    </row>
    <row r="22" spans="2:12" ht="100" customHeight="1" thickBot="1">
      <c r="B22" s="55"/>
      <c r="C22" s="527" t="s">
        <v>776</v>
      </c>
      <c r="D22" s="528"/>
      <c r="E22" s="528"/>
      <c r="F22" s="528"/>
      <c r="G22" s="528"/>
      <c r="H22" s="528"/>
      <c r="I22" s="528"/>
      <c r="J22" s="528"/>
      <c r="K22" s="529"/>
      <c r="L22" s="57"/>
    </row>
    <row r="23" spans="2:12" ht="16" customHeight="1">
      <c r="B23" s="55"/>
      <c r="C23" s="56"/>
      <c r="D23" s="56"/>
      <c r="E23" s="56"/>
      <c r="F23" s="56"/>
      <c r="G23" s="56"/>
      <c r="H23" s="56"/>
      <c r="I23" s="56"/>
      <c r="J23" s="56"/>
      <c r="K23" s="56"/>
      <c r="L23" s="57"/>
    </row>
    <row r="24" spans="2:12">
      <c r="B24" s="55"/>
      <c r="C24" s="531" t="s">
        <v>403</v>
      </c>
      <c r="D24" s="531"/>
      <c r="E24" s="531"/>
      <c r="F24" s="531"/>
      <c r="G24" s="56"/>
      <c r="H24" s="56"/>
      <c r="I24" s="56"/>
      <c r="J24" s="56"/>
      <c r="K24" s="56"/>
      <c r="L24" s="57"/>
    </row>
    <row r="25" spans="2:12" ht="19" thickBot="1">
      <c r="B25" s="55"/>
      <c r="C25" s="133" t="s">
        <v>404</v>
      </c>
      <c r="D25" s="132"/>
      <c r="E25" s="132"/>
      <c r="F25" s="132"/>
      <c r="G25" s="56"/>
      <c r="H25" s="56"/>
      <c r="I25" s="56"/>
      <c r="J25" s="56"/>
      <c r="K25" s="56"/>
      <c r="L25" s="57"/>
    </row>
    <row r="26" spans="2:12" ht="30" customHeight="1" thickBot="1">
      <c r="B26" s="55"/>
      <c r="C26" s="493" t="s">
        <v>27</v>
      </c>
      <c r="D26" s="494"/>
      <c r="E26" s="493" t="s">
        <v>28</v>
      </c>
      <c r="F26" s="494"/>
      <c r="G26" s="493" t="s">
        <v>29</v>
      </c>
      <c r="H26" s="494"/>
      <c r="I26" s="493" t="s">
        <v>388</v>
      </c>
      <c r="J26" s="494"/>
      <c r="K26" s="47" t="s">
        <v>30</v>
      </c>
      <c r="L26" s="57"/>
    </row>
    <row r="27" spans="2:12" ht="30" customHeight="1" thickBot="1">
      <c r="B27" s="55"/>
      <c r="C27" s="497" t="s">
        <v>286</v>
      </c>
      <c r="D27" s="530"/>
      <c r="E27" s="495"/>
      <c r="F27" s="496"/>
      <c r="G27" s="495"/>
      <c r="H27" s="496"/>
      <c r="I27" s="495"/>
      <c r="J27" s="496"/>
      <c r="K27" s="4">
        <f>SUM(E27:J27)</f>
        <v>0</v>
      </c>
      <c r="L27" s="57"/>
    </row>
    <row r="28" spans="2:12" ht="30" customHeight="1" thickBot="1">
      <c r="B28" s="55"/>
      <c r="C28" s="497" t="s">
        <v>287</v>
      </c>
      <c r="D28" s="498"/>
      <c r="E28" s="495"/>
      <c r="F28" s="496"/>
      <c r="G28" s="495"/>
      <c r="H28" s="496"/>
      <c r="I28" s="495"/>
      <c r="J28" s="496"/>
      <c r="K28" s="4">
        <f t="shared" ref="K28:K29" si="0">SUM(E28:J28)</f>
        <v>0</v>
      </c>
      <c r="L28" s="57"/>
    </row>
    <row r="29" spans="2:12" ht="30" customHeight="1" thickBot="1">
      <c r="B29" s="55"/>
      <c r="C29" s="499" t="s">
        <v>288</v>
      </c>
      <c r="D29" s="500"/>
      <c r="E29" s="495"/>
      <c r="F29" s="496"/>
      <c r="G29" s="495"/>
      <c r="H29" s="496"/>
      <c r="I29" s="495"/>
      <c r="J29" s="496"/>
      <c r="K29" s="4">
        <f t="shared" si="0"/>
        <v>0</v>
      </c>
      <c r="L29" s="57"/>
    </row>
    <row r="30" spans="2:12" ht="30" customHeight="1" thickBot="1">
      <c r="B30" s="55"/>
      <c r="C30" s="501" t="s">
        <v>289</v>
      </c>
      <c r="D30" s="502"/>
      <c r="E30" s="495"/>
      <c r="F30" s="496"/>
      <c r="G30" s="495"/>
      <c r="H30" s="496"/>
      <c r="I30" s="495"/>
      <c r="J30" s="496"/>
      <c r="K30" s="4">
        <f t="shared" ref="K30" si="1">SUM(E30:J30)</f>
        <v>0</v>
      </c>
      <c r="L30" s="57"/>
    </row>
    <row r="31" spans="2:12" ht="30" customHeight="1" thickBot="1">
      <c r="B31" s="55"/>
      <c r="C31" s="493" t="s">
        <v>30</v>
      </c>
      <c r="D31" s="494"/>
      <c r="E31" s="491">
        <f>SUM(E27:F30)</f>
        <v>0</v>
      </c>
      <c r="F31" s="492"/>
      <c r="G31" s="491">
        <f>SUM(G27:H30)</f>
        <v>0</v>
      </c>
      <c r="H31" s="492"/>
      <c r="I31" s="491">
        <f>SUM(I27:J30)</f>
        <v>0</v>
      </c>
      <c r="J31" s="492"/>
      <c r="K31" s="35">
        <f>SUM(K27:K30)</f>
        <v>0</v>
      </c>
      <c r="L31" s="57"/>
    </row>
    <row r="32" spans="2:12" ht="30" customHeight="1">
      <c r="B32" s="55"/>
      <c r="C32" s="120" t="s">
        <v>374</v>
      </c>
      <c r="D32" s="56"/>
      <c r="E32" s="56"/>
      <c r="F32" s="56"/>
      <c r="G32" s="56"/>
      <c r="H32" s="56"/>
      <c r="I32" s="56"/>
      <c r="J32" s="56"/>
      <c r="K32" s="56"/>
      <c r="L32" s="57"/>
    </row>
    <row r="33" spans="1:12" ht="30" customHeight="1" thickBot="1">
      <c r="B33" s="55"/>
      <c r="C33" s="121" t="s">
        <v>290</v>
      </c>
      <c r="D33" s="121"/>
      <c r="E33" s="56"/>
      <c r="F33" s="43" t="s">
        <v>372</v>
      </c>
      <c r="G33" s="52"/>
      <c r="H33" s="56"/>
      <c r="I33" s="43" t="s">
        <v>373</v>
      </c>
      <c r="J33" s="56"/>
      <c r="K33" s="56"/>
      <c r="L33" s="57"/>
    </row>
    <row r="34" spans="1:12" ht="29" customHeight="1" thickBot="1">
      <c r="B34" s="55"/>
      <c r="C34" s="810">
        <f>Presupuesto!P36</f>
        <v>284000</v>
      </c>
      <c r="D34" s="811"/>
      <c r="E34" s="56"/>
      <c r="F34" s="810">
        <f>Presupuesto!R36</f>
        <v>164000</v>
      </c>
      <c r="G34" s="811"/>
      <c r="H34" s="56"/>
      <c r="I34" s="810">
        <f>Presupuesto!T36</f>
        <v>120000</v>
      </c>
      <c r="J34" s="811"/>
      <c r="K34" s="56"/>
      <c r="L34" s="57"/>
    </row>
    <row r="35" spans="1:12" ht="14" customHeight="1">
      <c r="B35" s="55"/>
      <c r="C35" s="56"/>
      <c r="D35" s="56"/>
      <c r="E35" s="56"/>
      <c r="F35" s="56"/>
      <c r="G35" s="56"/>
      <c r="H35" s="56"/>
      <c r="I35" s="56"/>
      <c r="J35" s="56"/>
      <c r="K35" s="56"/>
      <c r="L35" s="57"/>
    </row>
    <row r="36" spans="1:12" ht="29" customHeight="1">
      <c r="A36" s="53" t="s">
        <v>397</v>
      </c>
      <c r="B36" s="55"/>
      <c r="C36" s="480" t="s">
        <v>389</v>
      </c>
      <c r="D36" s="480"/>
      <c r="E36" s="480"/>
      <c r="F36" s="480"/>
      <c r="G36" s="480"/>
      <c r="H36" s="480"/>
      <c r="I36" s="480"/>
      <c r="J36" s="480"/>
      <c r="K36" s="480"/>
      <c r="L36" s="57"/>
    </row>
    <row r="37" spans="1:12" ht="29" customHeight="1" thickBot="1">
      <c r="B37" s="55"/>
      <c r="C37" s="488" t="s">
        <v>398</v>
      </c>
      <c r="D37" s="488"/>
      <c r="E37" s="122"/>
      <c r="F37" s="481" t="s">
        <v>395</v>
      </c>
      <c r="G37" s="481"/>
      <c r="H37" s="56"/>
      <c r="I37" s="488" t="s">
        <v>396</v>
      </c>
      <c r="J37" s="488"/>
      <c r="K37" s="56"/>
      <c r="L37" s="57"/>
    </row>
    <row r="38" spans="1:12" ht="29" customHeight="1" thickBot="1">
      <c r="B38" s="55"/>
      <c r="C38" s="478"/>
      <c r="D38" s="479"/>
      <c r="E38" s="56"/>
      <c r="F38" s="486" t="s">
        <v>340</v>
      </c>
      <c r="G38" s="487"/>
      <c r="H38" s="56"/>
      <c r="I38" s="478"/>
      <c r="J38" s="479"/>
      <c r="K38" s="56"/>
      <c r="L38" s="57"/>
    </row>
    <row r="39" spans="1:12" ht="29" customHeight="1" thickBot="1">
      <c r="B39" s="55"/>
      <c r="C39" s="56" t="s">
        <v>399</v>
      </c>
      <c r="D39" s="56"/>
      <c r="E39" s="56"/>
      <c r="F39" s="56" t="s">
        <v>400</v>
      </c>
      <c r="G39" s="56"/>
      <c r="H39" s="56"/>
      <c r="I39" s="56"/>
      <c r="J39" s="56"/>
      <c r="K39" s="56"/>
      <c r="L39" s="57"/>
    </row>
    <row r="40" spans="1:12" ht="29" customHeight="1" thickBot="1">
      <c r="B40" s="55"/>
      <c r="C40" s="484" t="s">
        <v>828</v>
      </c>
      <c r="D40" s="485"/>
      <c r="E40" s="56"/>
      <c r="F40" s="484" t="s">
        <v>828</v>
      </c>
      <c r="G40" s="485"/>
      <c r="H40" s="56"/>
      <c r="I40" s="56"/>
      <c r="J40" s="56"/>
      <c r="K40" s="56"/>
      <c r="L40" s="57"/>
    </row>
    <row r="41" spans="1:12" ht="15" customHeight="1">
      <c r="B41" s="55"/>
      <c r="C41" s="56"/>
      <c r="D41" s="56"/>
      <c r="E41" s="56"/>
      <c r="F41" s="56"/>
      <c r="G41" s="56"/>
      <c r="H41" s="56"/>
      <c r="I41" s="56"/>
      <c r="J41" s="56"/>
      <c r="K41" s="56"/>
      <c r="L41" s="57"/>
    </row>
    <row r="42" spans="1:12" ht="18" customHeight="1" thickBot="1">
      <c r="B42" s="55"/>
      <c r="C42" s="120" t="s">
        <v>390</v>
      </c>
      <c r="D42" s="56"/>
      <c r="E42" s="56"/>
      <c r="F42" s="56"/>
      <c r="G42" s="56"/>
      <c r="H42" s="120" t="s">
        <v>405</v>
      </c>
      <c r="I42" s="56"/>
      <c r="J42" s="56"/>
      <c r="K42" s="56"/>
      <c r="L42" s="57"/>
    </row>
    <row r="43" spans="1:12" ht="29" customHeight="1" thickBot="1">
      <c r="B43" s="55"/>
      <c r="C43" s="512"/>
      <c r="D43" s="513"/>
      <c r="E43" s="514"/>
      <c r="F43" s="56"/>
      <c r="G43" s="56"/>
      <c r="H43" s="482"/>
      <c r="I43" s="483"/>
      <c r="J43" s="56"/>
      <c r="K43" s="56"/>
      <c r="L43" s="57"/>
    </row>
    <row r="44" spans="1:12" ht="29" customHeight="1" thickBot="1">
      <c r="B44" s="55"/>
      <c r="C44" s="130" t="s">
        <v>602</v>
      </c>
      <c r="D44" s="56"/>
      <c r="E44" s="56"/>
      <c r="F44" s="56"/>
      <c r="G44" s="56"/>
      <c r="H44" s="130" t="s">
        <v>603</v>
      </c>
      <c r="I44" s="56"/>
      <c r="J44" s="56"/>
      <c r="K44" s="56"/>
      <c r="L44" s="57"/>
    </row>
    <row r="45" spans="1:12" ht="29" customHeight="1" thickBot="1">
      <c r="B45" s="55"/>
      <c r="C45" s="490"/>
      <c r="D45" s="489"/>
      <c r="E45" s="489"/>
      <c r="F45" s="487"/>
      <c r="G45" s="56"/>
      <c r="H45" s="486"/>
      <c r="I45" s="489"/>
      <c r="J45" s="489"/>
      <c r="K45" s="487"/>
      <c r="L45" s="57"/>
    </row>
    <row r="46" spans="1:12" ht="17" thickBot="1">
      <c r="B46" s="55"/>
      <c r="C46" s="56"/>
      <c r="D46" s="56"/>
      <c r="E46" s="56"/>
      <c r="F46" s="56"/>
      <c r="G46" s="56"/>
      <c r="H46" s="56"/>
      <c r="I46" s="56"/>
      <c r="J46" s="56"/>
      <c r="K46" s="56"/>
      <c r="L46" s="57"/>
    </row>
    <row r="47" spans="1:12" ht="71" customHeight="1" thickBot="1">
      <c r="B47" s="55"/>
      <c r="C47" s="503" t="s">
        <v>86</v>
      </c>
      <c r="D47" s="504"/>
      <c r="E47" s="504"/>
      <c r="F47" s="504"/>
      <c r="G47" s="504"/>
      <c r="H47" s="504"/>
      <c r="I47" s="504"/>
      <c r="J47" s="504"/>
      <c r="K47" s="505"/>
      <c r="L47" s="57"/>
    </row>
    <row r="48" spans="1:12">
      <c r="B48" s="55"/>
      <c r="C48" s="56"/>
      <c r="D48" s="56"/>
      <c r="E48" s="56"/>
      <c r="F48" s="56"/>
      <c r="G48" s="56"/>
      <c r="H48" s="56"/>
      <c r="I48" s="56"/>
      <c r="J48" s="56"/>
      <c r="K48" s="56"/>
      <c r="L48" s="57"/>
    </row>
    <row r="49" spans="2:12" ht="17" thickBot="1">
      <c r="B49" s="55"/>
      <c r="C49" s="130" t="s">
        <v>296</v>
      </c>
      <c r="D49" s="56"/>
      <c r="E49" s="56"/>
      <c r="F49" s="56"/>
      <c r="G49" s="56"/>
      <c r="H49" s="130" t="s">
        <v>295</v>
      </c>
      <c r="I49" s="56"/>
      <c r="J49" s="56"/>
      <c r="K49" s="56"/>
      <c r="L49" s="57"/>
    </row>
    <row r="50" spans="2:12" ht="17" thickBot="1">
      <c r="B50" s="55"/>
      <c r="C50" s="486"/>
      <c r="D50" s="489"/>
      <c r="E50" s="489"/>
      <c r="F50" s="487"/>
      <c r="G50" s="56"/>
      <c r="H50" s="486"/>
      <c r="I50" s="489"/>
      <c r="J50" s="489"/>
      <c r="K50" s="487"/>
      <c r="L50" s="57"/>
    </row>
    <row r="51" spans="2:12">
      <c r="B51" s="55"/>
      <c r="C51" s="56"/>
      <c r="D51" s="56"/>
      <c r="E51" s="56"/>
      <c r="F51" s="56"/>
      <c r="G51" s="56"/>
      <c r="H51" s="56"/>
      <c r="I51" s="56"/>
      <c r="J51" s="56"/>
      <c r="K51" s="56"/>
      <c r="L51" s="57"/>
    </row>
    <row r="52" spans="2:12" ht="17" thickBot="1">
      <c r="B52" s="55"/>
      <c r="C52" s="130" t="s">
        <v>304</v>
      </c>
      <c r="D52" s="56"/>
      <c r="E52" s="56"/>
      <c r="F52" s="56"/>
      <c r="G52" s="56"/>
      <c r="H52" s="130" t="s">
        <v>305</v>
      </c>
      <c r="I52" s="56"/>
      <c r="J52" s="56"/>
      <c r="K52" s="56"/>
      <c r="L52" s="57"/>
    </row>
    <row r="53" spans="2:12" ht="17" thickBot="1">
      <c r="B53" s="55"/>
      <c r="C53" s="486"/>
      <c r="D53" s="489"/>
      <c r="E53" s="489"/>
      <c r="F53" s="487"/>
      <c r="G53" s="56"/>
      <c r="H53" s="490"/>
      <c r="I53" s="489"/>
      <c r="J53" s="489"/>
      <c r="K53" s="487"/>
      <c r="L53" s="57"/>
    </row>
    <row r="54" spans="2:12">
      <c r="B54" s="55"/>
      <c r="C54" s="56"/>
      <c r="D54" s="56"/>
      <c r="E54" s="56"/>
      <c r="F54" s="56"/>
      <c r="G54" s="56"/>
      <c r="H54" s="56"/>
      <c r="I54" s="56"/>
      <c r="J54" s="56"/>
      <c r="K54" s="56"/>
      <c r="L54" s="57"/>
    </row>
    <row r="55" spans="2:12" ht="17" thickBot="1">
      <c r="B55" s="55"/>
      <c r="C55" s="130" t="s">
        <v>292</v>
      </c>
      <c r="D55" s="56"/>
      <c r="E55" s="56"/>
      <c r="F55" s="56"/>
      <c r="G55" s="56"/>
      <c r="H55" s="130" t="s">
        <v>291</v>
      </c>
      <c r="I55" s="56"/>
      <c r="J55" s="56"/>
      <c r="K55" s="56"/>
      <c r="L55" s="57"/>
    </row>
    <row r="56" spans="2:12" ht="17" thickBot="1">
      <c r="B56" s="55"/>
      <c r="C56" s="509"/>
      <c r="D56" s="510"/>
      <c r="E56" s="510"/>
      <c r="F56" s="511"/>
      <c r="G56" s="56"/>
      <c r="H56" s="486"/>
      <c r="I56" s="489"/>
      <c r="J56" s="489"/>
      <c r="K56" s="487"/>
      <c r="L56" s="57"/>
    </row>
    <row r="57" spans="2:12">
      <c r="B57" s="55"/>
      <c r="C57" s="56"/>
      <c r="D57" s="56"/>
      <c r="E57" s="56"/>
      <c r="F57" s="56"/>
      <c r="G57" s="56"/>
      <c r="H57" s="56"/>
      <c r="I57" s="56"/>
      <c r="J57" s="56"/>
      <c r="K57" s="56"/>
      <c r="L57" s="57"/>
    </row>
    <row r="58" spans="2:12" ht="17" thickBot="1">
      <c r="B58" s="55"/>
      <c r="C58" s="130" t="s">
        <v>601</v>
      </c>
      <c r="D58" s="56"/>
      <c r="E58" s="56"/>
      <c r="F58" s="56"/>
      <c r="G58" s="56"/>
      <c r="H58" s="130" t="s">
        <v>600</v>
      </c>
      <c r="I58" s="56"/>
      <c r="J58" s="56"/>
      <c r="K58" s="56"/>
      <c r="L58" s="57"/>
    </row>
    <row r="59" spans="2:12" ht="17" thickBot="1">
      <c r="B59" s="55"/>
      <c r="C59" s="486"/>
      <c r="D59" s="489"/>
      <c r="E59" s="489"/>
      <c r="F59" s="487"/>
      <c r="G59" s="56"/>
      <c r="H59" s="486"/>
      <c r="I59" s="489"/>
      <c r="J59" s="489"/>
      <c r="K59" s="487"/>
      <c r="L59" s="57"/>
    </row>
    <row r="60" spans="2:12">
      <c r="B60" s="55"/>
      <c r="C60" s="56"/>
      <c r="D60" s="56"/>
      <c r="E60" s="56"/>
      <c r="F60" s="56"/>
      <c r="G60" s="56"/>
      <c r="H60" s="56"/>
      <c r="I60" s="56"/>
      <c r="J60" s="56"/>
      <c r="K60" s="56"/>
      <c r="L60" s="57"/>
    </row>
    <row r="61" spans="2:12" ht="17" thickBot="1">
      <c r="B61" s="55"/>
      <c r="C61" s="130" t="s">
        <v>293</v>
      </c>
      <c r="D61" s="56"/>
      <c r="E61" s="56"/>
      <c r="F61" s="56"/>
      <c r="G61" s="56"/>
      <c r="H61" s="130" t="s">
        <v>294</v>
      </c>
      <c r="I61" s="56"/>
      <c r="J61" s="56"/>
      <c r="K61" s="56"/>
      <c r="L61" s="57"/>
    </row>
    <row r="62" spans="2:12" ht="78" customHeight="1" thickBot="1">
      <c r="B62" s="55"/>
      <c r="C62" s="486"/>
      <c r="D62" s="489"/>
      <c r="E62" s="489"/>
      <c r="F62" s="487"/>
      <c r="G62" s="56"/>
      <c r="H62" s="486"/>
      <c r="I62" s="489"/>
      <c r="J62" s="489"/>
      <c r="K62" s="487"/>
      <c r="L62" s="57"/>
    </row>
    <row r="63" spans="2:12">
      <c r="B63" s="55"/>
      <c r="C63" s="56"/>
      <c r="D63" s="56"/>
      <c r="E63" s="56"/>
      <c r="F63" s="56"/>
      <c r="G63" s="56"/>
      <c r="H63" s="56"/>
      <c r="I63" s="56"/>
      <c r="J63" s="56"/>
      <c r="K63" s="56"/>
      <c r="L63" s="57"/>
    </row>
    <row r="64" spans="2:12" ht="19" thickBot="1">
      <c r="B64" s="55"/>
      <c r="C64" s="52" t="s">
        <v>9</v>
      </c>
      <c r="D64" s="56"/>
      <c r="E64" s="56"/>
      <c r="F64" s="56"/>
      <c r="G64" s="56"/>
      <c r="H64" s="56"/>
      <c r="I64" s="56"/>
      <c r="J64" s="56"/>
      <c r="K64" s="56"/>
      <c r="L64" s="57"/>
    </row>
    <row r="65" spans="2:12" ht="17" thickBot="1">
      <c r="B65" s="55"/>
      <c r="C65" s="506"/>
      <c r="D65" s="507"/>
      <c r="E65" s="507"/>
      <c r="F65" s="507"/>
      <c r="G65" s="507"/>
      <c r="H65" s="507"/>
      <c r="I65" s="507"/>
      <c r="J65" s="507"/>
      <c r="K65" s="508"/>
      <c r="L65" s="57"/>
    </row>
    <row r="66" spans="2:12">
      <c r="B66" s="55"/>
      <c r="C66" s="56"/>
      <c r="D66" s="56"/>
      <c r="E66" s="56"/>
      <c r="F66" s="56"/>
      <c r="G66" s="56"/>
      <c r="H66" s="56"/>
      <c r="I66" s="56"/>
      <c r="J66" s="56"/>
      <c r="K66" s="56"/>
      <c r="L66" s="57"/>
    </row>
    <row r="67" spans="2:12">
      <c r="B67" s="55"/>
      <c r="C67" s="56"/>
      <c r="D67" s="56"/>
      <c r="E67" s="56"/>
      <c r="F67" s="56"/>
      <c r="G67" s="56"/>
      <c r="H67" s="56"/>
      <c r="I67" s="56"/>
      <c r="J67" s="56"/>
      <c r="K67" s="56"/>
      <c r="L67" s="57"/>
    </row>
    <row r="68" spans="2:12">
      <c r="B68" s="55"/>
      <c r="C68" s="477" t="s">
        <v>318</v>
      </c>
      <c r="D68" s="477"/>
      <c r="E68" s="477"/>
      <c r="F68" s="477"/>
      <c r="G68" s="477"/>
      <c r="H68" s="477"/>
      <c r="I68" s="477"/>
      <c r="J68" s="477"/>
      <c r="K68" s="477"/>
      <c r="L68" s="57"/>
    </row>
    <row r="69" spans="2:12" ht="17" thickBot="1">
      <c r="B69" s="58"/>
      <c r="C69" s="59"/>
      <c r="D69" s="59"/>
      <c r="E69" s="59"/>
      <c r="F69" s="59"/>
      <c r="G69" s="59"/>
      <c r="H69" s="59"/>
      <c r="I69" s="59"/>
      <c r="J69" s="59"/>
      <c r="K69" s="59"/>
      <c r="L69" s="60"/>
    </row>
  </sheetData>
  <mergeCells count="64">
    <mergeCell ref="E27:F27"/>
    <mergeCell ref="C20:K20"/>
    <mergeCell ref="E26:F26"/>
    <mergeCell ref="G26:H26"/>
    <mergeCell ref="I26:J26"/>
    <mergeCell ref="I27:J27"/>
    <mergeCell ref="C22:K22"/>
    <mergeCell ref="C26:D26"/>
    <mergeCell ref="C27:D27"/>
    <mergeCell ref="G27:H27"/>
    <mergeCell ref="C24:F24"/>
    <mergeCell ref="B3:L3"/>
    <mergeCell ref="C9:K9"/>
    <mergeCell ref="C14:K14"/>
    <mergeCell ref="C17:K17"/>
    <mergeCell ref="C6:L6"/>
    <mergeCell ref="C11:K11"/>
    <mergeCell ref="B4:L4"/>
    <mergeCell ref="C34:D34"/>
    <mergeCell ref="I29:J29"/>
    <mergeCell ref="B2:L2"/>
    <mergeCell ref="C47:K47"/>
    <mergeCell ref="C65:K65"/>
    <mergeCell ref="C62:F62"/>
    <mergeCell ref="H62:K62"/>
    <mergeCell ref="C56:F56"/>
    <mergeCell ref="H56:K56"/>
    <mergeCell ref="C50:F50"/>
    <mergeCell ref="H50:K50"/>
    <mergeCell ref="C53:F53"/>
    <mergeCell ref="H53:K53"/>
    <mergeCell ref="F34:G34"/>
    <mergeCell ref="I34:J34"/>
    <mergeCell ref="C43:E43"/>
    <mergeCell ref="E31:F31"/>
    <mergeCell ref="G31:H31"/>
    <mergeCell ref="I31:J31"/>
    <mergeCell ref="C31:D31"/>
    <mergeCell ref="E28:F28"/>
    <mergeCell ref="E29:F29"/>
    <mergeCell ref="I30:J30"/>
    <mergeCell ref="I28:J28"/>
    <mergeCell ref="C28:D28"/>
    <mergeCell ref="C29:D29"/>
    <mergeCell ref="G28:H28"/>
    <mergeCell ref="G29:H29"/>
    <mergeCell ref="C30:D30"/>
    <mergeCell ref="E30:F30"/>
    <mergeCell ref="G30:H30"/>
    <mergeCell ref="C68:K68"/>
    <mergeCell ref="I38:J38"/>
    <mergeCell ref="C36:K36"/>
    <mergeCell ref="F37:G37"/>
    <mergeCell ref="H43:I43"/>
    <mergeCell ref="C38:D38"/>
    <mergeCell ref="C40:D40"/>
    <mergeCell ref="F40:G40"/>
    <mergeCell ref="F38:G38"/>
    <mergeCell ref="I37:J37"/>
    <mergeCell ref="C37:D37"/>
    <mergeCell ref="C59:F59"/>
    <mergeCell ref="H59:K59"/>
    <mergeCell ref="C45:F45"/>
    <mergeCell ref="H45:K45"/>
  </mergeCells>
  <dataValidations count="2">
    <dataValidation allowBlank="1" sqref="C47 C28 F28 F30 C30:C31" xr:uid="{00000000-0002-0000-0100-000000000000}"/>
    <dataValidation type="textLength" operator="lessThanOrEqual" allowBlank="1" showInputMessage="1" showErrorMessage="1" error="Superaste el límite de palabras. Intenta reducir el texto. " prompt="Describe el objetivo del proyecto en máximo 100 palabras" sqref="C22:K22" xr:uid="{791C2AD0-11C9-CD41-9E02-8B64FBB2435D}">
      <formula1>800</formula1>
    </dataValidation>
  </dataValidations>
  <pageMargins left="0.7" right="0.7" top="0.75" bottom="0.75" header="0.3" footer="0.3"/>
  <pageSetup orientation="portrait" horizontalDpi="4294967295" verticalDpi="4294967295" r:id="rId1"/>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Despegables!$C$4:$C$9</xm:f>
          </x14:formula1>
          <xm:sqref>C17:K17</xm:sqref>
        </x14:dataValidation>
        <x14:dataValidation type="list" allowBlank="1" showInputMessage="1" showErrorMessage="1" xr:uid="{00000000-0002-0000-0100-000002000000}">
          <x14:formula1>
            <xm:f>Despegables!$J$4:$J$18</xm:f>
          </x14:formula1>
          <xm:sqref>C11:K11</xm:sqref>
        </x14:dataValidation>
        <x14:dataValidation type="list" showInputMessage="1" showErrorMessage="1" xr:uid="{00000000-0002-0000-0100-000003000000}">
          <x14:formula1>
            <xm:f>Despegables!$L$4:$L$44</xm:f>
          </x14:formula1>
          <xm:sqref>F38</xm:sqref>
        </x14:dataValidation>
        <x14:dataValidation type="list" allowBlank="1" showInputMessage="1" showErrorMessage="1" xr:uid="{00000000-0002-0000-0100-000004000000}">
          <x14:formula1>
            <xm:f>Despegables!$B$4:$B$12</xm:f>
          </x14:formula1>
          <xm:sqref>C14:K14</xm:sqref>
        </x14:dataValidation>
        <x14:dataValidation type="list" allowBlank="1" showInputMessage="1" showErrorMessage="1" xr:uid="{00000000-0002-0000-0100-000005000000}">
          <x14:formula1>
            <xm:f>Despegables!$P$4:$P$26</xm:f>
          </x14:formula1>
          <xm:sqref>H43:I43</xm:sqref>
        </x14:dataValidation>
        <x14:dataValidation type="list" allowBlank="1" showInputMessage="1" showErrorMessage="1" xr:uid="{00000000-0002-0000-0100-000006000000}">
          <x14:formula1>
            <xm:f>Despegables!$A$4:$A$5</xm:f>
          </x14:formula1>
          <xm:sqref>C43:E43</xm:sqref>
        </x14:dataValidation>
        <x14:dataValidation type="list" allowBlank="1" showInputMessage="1" showErrorMessage="1" xr:uid="{70CC295F-E579-5D49-BB56-22582A4C09FA}">
          <x14:formula1>
            <xm:f>Despegables!$T$4:$T$6</xm:f>
          </x14:formula1>
          <xm:sqref>C38:D38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S85"/>
  <sheetViews>
    <sheetView zoomScale="115" zoomScaleNormal="115" workbookViewId="0">
      <selection activeCell="O10" sqref="O10"/>
    </sheetView>
  </sheetViews>
  <sheetFormatPr baseColWidth="10" defaultColWidth="10.83203125" defaultRowHeight="16"/>
  <cols>
    <col min="1" max="1" width="15.83203125" style="53" customWidth="1"/>
    <col min="2" max="2" width="2.83203125" style="53" customWidth="1"/>
    <col min="3" max="4" width="10.83203125" style="53"/>
    <col min="5" max="5" width="4" style="53" customWidth="1"/>
    <col min="6" max="6" width="10.1640625" style="53" customWidth="1"/>
    <col min="7" max="7" width="13.33203125" style="53" customWidth="1"/>
    <col min="8" max="8" width="3.5" style="53" customWidth="1"/>
    <col min="9" max="9" width="13.5" style="53" customWidth="1"/>
    <col min="10" max="10" width="12.1640625" style="53" customWidth="1"/>
    <col min="11" max="11" width="2.1640625" style="53" customWidth="1"/>
    <col min="12" max="12" width="10.83203125" style="53"/>
    <col min="13" max="13" width="12.6640625" style="53" customWidth="1"/>
    <col min="14" max="14" width="2.1640625" style="53" customWidth="1"/>
    <col min="15" max="15" width="12.5" style="53" customWidth="1"/>
    <col min="16" max="16" width="12.5" style="53" hidden="1" customWidth="1"/>
    <col min="17" max="17" width="2.6640625" style="53" customWidth="1"/>
    <col min="18" max="16384" width="10.83203125" style="53"/>
  </cols>
  <sheetData>
    <row r="1" spans="1:19" ht="17" thickBot="1"/>
    <row r="2" spans="1:19" ht="22" customHeight="1">
      <c r="B2" s="458" t="s">
        <v>308</v>
      </c>
      <c r="C2" s="459"/>
      <c r="D2" s="459"/>
      <c r="E2" s="459"/>
      <c r="F2" s="459"/>
      <c r="G2" s="459"/>
      <c r="H2" s="459"/>
      <c r="I2" s="459"/>
      <c r="J2" s="459"/>
      <c r="K2" s="459"/>
      <c r="L2" s="459"/>
      <c r="M2" s="459"/>
      <c r="N2" s="459"/>
      <c r="O2" s="459"/>
      <c r="P2" s="459"/>
      <c r="Q2" s="460"/>
    </row>
    <row r="3" spans="1:19" ht="23" customHeight="1">
      <c r="B3" s="461"/>
      <c r="C3" s="462"/>
      <c r="D3" s="462"/>
      <c r="E3" s="462"/>
      <c r="F3" s="462"/>
      <c r="G3" s="462"/>
      <c r="H3" s="462"/>
      <c r="I3" s="462"/>
      <c r="J3" s="462"/>
      <c r="K3" s="462"/>
      <c r="L3" s="462"/>
      <c r="M3" s="462"/>
      <c r="N3" s="462"/>
      <c r="O3" s="462"/>
      <c r="P3" s="462"/>
      <c r="Q3" s="463"/>
    </row>
    <row r="4" spans="1:19" ht="29" customHeight="1">
      <c r="B4" s="472" t="s">
        <v>297</v>
      </c>
      <c r="C4" s="473"/>
      <c r="D4" s="473"/>
      <c r="E4" s="473"/>
      <c r="F4" s="473"/>
      <c r="G4" s="473"/>
      <c r="H4" s="473"/>
      <c r="I4" s="473"/>
      <c r="J4" s="473"/>
      <c r="K4" s="473"/>
      <c r="L4" s="473"/>
      <c r="M4" s="473"/>
      <c r="N4" s="473"/>
      <c r="O4" s="473"/>
      <c r="P4" s="473"/>
      <c r="Q4" s="474"/>
    </row>
    <row r="5" spans="1:19" ht="29" customHeight="1">
      <c r="B5" s="464" t="s">
        <v>300</v>
      </c>
      <c r="C5" s="465"/>
      <c r="D5" s="465"/>
      <c r="E5" s="465"/>
      <c r="F5" s="465"/>
      <c r="G5" s="465"/>
      <c r="H5" s="465"/>
      <c r="I5" s="465"/>
      <c r="J5" s="465"/>
      <c r="K5" s="465"/>
      <c r="L5" s="465"/>
      <c r="M5" s="465"/>
      <c r="N5" s="465"/>
      <c r="O5" s="465"/>
      <c r="P5" s="465"/>
      <c r="Q5" s="466"/>
      <c r="S5" s="54"/>
    </row>
    <row r="6" spans="1:19" ht="12" customHeight="1">
      <c r="B6" s="55"/>
      <c r="C6" s="56"/>
      <c r="D6" s="56"/>
      <c r="E6" s="56"/>
      <c r="F6" s="56"/>
      <c r="G6" s="56"/>
      <c r="H6" s="56"/>
      <c r="I6" s="56"/>
      <c r="J6" s="56"/>
      <c r="K6" s="56"/>
      <c r="L6" s="56"/>
      <c r="M6" s="56"/>
      <c r="N6" s="56"/>
      <c r="O6" s="56"/>
      <c r="P6" s="56"/>
      <c r="Q6" s="57"/>
      <c r="S6" s="54"/>
    </row>
    <row r="7" spans="1:19" ht="136" customHeight="1">
      <c r="B7" s="55"/>
      <c r="C7" s="470" t="s">
        <v>406</v>
      </c>
      <c r="D7" s="470"/>
      <c r="E7" s="470"/>
      <c r="F7" s="470"/>
      <c r="G7" s="470"/>
      <c r="H7" s="470"/>
      <c r="I7" s="470"/>
      <c r="J7" s="470"/>
      <c r="K7" s="470"/>
      <c r="L7" s="470"/>
      <c r="M7" s="470"/>
      <c r="N7" s="470"/>
      <c r="O7" s="470"/>
      <c r="P7" s="265"/>
      <c r="Q7" s="57"/>
    </row>
    <row r="8" spans="1:19" ht="24" customHeight="1">
      <c r="A8" s="67"/>
      <c r="B8" s="68" t="s">
        <v>317</v>
      </c>
      <c r="C8" s="69"/>
      <c r="D8" s="56"/>
      <c r="E8" s="56"/>
      <c r="F8" s="56"/>
      <c r="G8" s="56"/>
      <c r="H8" s="56"/>
      <c r="I8" s="56"/>
      <c r="J8" s="56"/>
      <c r="K8" s="56"/>
      <c r="L8" s="56"/>
      <c r="M8" s="56"/>
      <c r="N8" s="56"/>
      <c r="O8" s="46" t="s">
        <v>609</v>
      </c>
      <c r="P8" s="46" t="s">
        <v>610</v>
      </c>
      <c r="Q8" s="57"/>
    </row>
    <row r="9" spans="1:19" ht="19" customHeight="1" thickBot="1">
      <c r="B9" s="55"/>
      <c r="C9" s="481">
        <v>1</v>
      </c>
      <c r="D9" s="481"/>
      <c r="E9" s="56"/>
      <c r="F9" s="481">
        <v>2</v>
      </c>
      <c r="G9" s="481"/>
      <c r="H9" s="56"/>
      <c r="I9" s="481">
        <v>3</v>
      </c>
      <c r="J9" s="481"/>
      <c r="K9" s="56"/>
      <c r="L9" s="481">
        <v>4</v>
      </c>
      <c r="M9" s="481"/>
      <c r="N9" s="56"/>
      <c r="O9" s="532" t="s">
        <v>257</v>
      </c>
      <c r="P9" s="532"/>
      <c r="Q9" s="57"/>
    </row>
    <row r="10" spans="1:19" ht="82" customHeight="1" thickBot="1">
      <c r="B10" s="55"/>
      <c r="C10" s="545" t="s">
        <v>261</v>
      </c>
      <c r="D10" s="546"/>
      <c r="E10" s="56"/>
      <c r="F10" s="545" t="s">
        <v>262</v>
      </c>
      <c r="G10" s="546"/>
      <c r="H10" s="56"/>
      <c r="I10" s="545" t="s">
        <v>263</v>
      </c>
      <c r="J10" s="546"/>
      <c r="K10" s="56"/>
      <c r="L10" s="545" t="s">
        <v>264</v>
      </c>
      <c r="M10" s="546"/>
      <c r="N10" s="56"/>
      <c r="O10" s="71"/>
      <c r="P10" s="71"/>
      <c r="Q10" s="57"/>
    </row>
    <row r="11" spans="1:19" ht="10" customHeight="1" thickBot="1">
      <c r="B11" s="55"/>
      <c r="C11" s="43"/>
      <c r="D11" s="56"/>
      <c r="E11" s="56"/>
      <c r="F11" s="56"/>
      <c r="G11" s="56"/>
      <c r="H11" s="56"/>
      <c r="I11" s="56"/>
      <c r="J11" s="56"/>
      <c r="K11" s="56"/>
      <c r="L11" s="56"/>
      <c r="M11" s="56"/>
      <c r="N11" s="56"/>
      <c r="O11" s="56"/>
      <c r="P11" s="56"/>
      <c r="Q11" s="57"/>
    </row>
    <row r="12" spans="1:19" ht="132" customHeight="1" thickBot="1">
      <c r="B12" s="55"/>
      <c r="C12" s="537" t="s">
        <v>760</v>
      </c>
      <c r="D12" s="528"/>
      <c r="E12" s="528"/>
      <c r="F12" s="528"/>
      <c r="G12" s="528"/>
      <c r="H12" s="528"/>
      <c r="I12" s="528"/>
      <c r="J12" s="528"/>
      <c r="K12" s="528"/>
      <c r="L12" s="528"/>
      <c r="M12" s="529"/>
      <c r="N12" s="56"/>
      <c r="O12" s="139" t="s">
        <v>777</v>
      </c>
      <c r="P12" s="56"/>
      <c r="Q12" s="57"/>
    </row>
    <row r="13" spans="1:19" ht="9" customHeight="1">
      <c r="B13" s="55"/>
      <c r="C13" s="43"/>
      <c r="D13" s="56"/>
      <c r="E13" s="56"/>
      <c r="F13" s="56"/>
      <c r="G13" s="56"/>
      <c r="H13" s="56"/>
      <c r="I13" s="56"/>
      <c r="J13" s="56"/>
      <c r="K13" s="56"/>
      <c r="L13" s="56"/>
      <c r="M13" s="56"/>
      <c r="N13" s="56"/>
      <c r="O13" s="56"/>
      <c r="P13" s="56"/>
      <c r="Q13" s="57"/>
    </row>
    <row r="14" spans="1:19" ht="24" customHeight="1">
      <c r="A14" s="67"/>
      <c r="B14" s="68" t="s">
        <v>215</v>
      </c>
      <c r="C14" s="69"/>
      <c r="D14" s="56"/>
      <c r="E14" s="56"/>
      <c r="F14" s="56"/>
      <c r="G14" s="56"/>
      <c r="H14" s="56"/>
      <c r="I14" s="56"/>
      <c r="J14" s="56"/>
      <c r="K14" s="56"/>
      <c r="L14" s="56"/>
      <c r="M14" s="56"/>
      <c r="N14" s="56"/>
      <c r="O14" s="56"/>
      <c r="P14" s="56"/>
      <c r="Q14" s="57"/>
    </row>
    <row r="15" spans="1:19" ht="17" thickBot="1">
      <c r="B15" s="55"/>
      <c r="C15" s="481">
        <v>1</v>
      </c>
      <c r="D15" s="481"/>
      <c r="E15" s="56"/>
      <c r="F15" s="481">
        <v>2</v>
      </c>
      <c r="G15" s="481"/>
      <c r="H15" s="56"/>
      <c r="I15" s="481">
        <v>3</v>
      </c>
      <c r="J15" s="481"/>
      <c r="K15" s="56"/>
      <c r="L15" s="481">
        <v>4</v>
      </c>
      <c r="M15" s="481"/>
      <c r="N15" s="56"/>
      <c r="O15" s="532" t="s">
        <v>257</v>
      </c>
      <c r="P15" s="532"/>
      <c r="Q15" s="57"/>
    </row>
    <row r="16" spans="1:19" ht="73" customHeight="1" thickBot="1">
      <c r="B16" s="55"/>
      <c r="C16" s="545" t="s">
        <v>265</v>
      </c>
      <c r="D16" s="546"/>
      <c r="E16" s="56"/>
      <c r="F16" s="545" t="s">
        <v>604</v>
      </c>
      <c r="G16" s="546"/>
      <c r="H16" s="56"/>
      <c r="I16" s="545" t="s">
        <v>266</v>
      </c>
      <c r="J16" s="546"/>
      <c r="K16" s="56"/>
      <c r="L16" s="545" t="s">
        <v>267</v>
      </c>
      <c r="M16" s="546"/>
      <c r="N16" s="56"/>
      <c r="O16" s="71"/>
      <c r="P16" s="71"/>
      <c r="Q16" s="57"/>
    </row>
    <row r="17" spans="1:18" ht="12" customHeight="1" thickBot="1">
      <c r="B17" s="55"/>
      <c r="C17" s="43"/>
      <c r="D17" s="56"/>
      <c r="E17" s="56"/>
      <c r="F17" s="56"/>
      <c r="G17" s="56"/>
      <c r="H17" s="56"/>
      <c r="I17" s="56"/>
      <c r="J17" s="56"/>
      <c r="K17" s="56"/>
      <c r="L17" s="56"/>
      <c r="M17" s="56"/>
      <c r="N17" s="56"/>
      <c r="O17" s="56"/>
      <c r="P17" s="56"/>
      <c r="Q17" s="57"/>
    </row>
    <row r="18" spans="1:18" ht="93" customHeight="1" thickBot="1">
      <c r="B18" s="55"/>
      <c r="C18" s="565" t="s">
        <v>761</v>
      </c>
      <c r="D18" s="566"/>
      <c r="E18" s="566"/>
      <c r="F18" s="566"/>
      <c r="G18" s="566"/>
      <c r="H18" s="566"/>
      <c r="I18" s="566"/>
      <c r="J18" s="566"/>
      <c r="K18" s="566"/>
      <c r="L18" s="566"/>
      <c r="M18" s="567"/>
      <c r="N18" s="56"/>
      <c r="O18" s="139" t="s">
        <v>778</v>
      </c>
      <c r="P18" s="56"/>
      <c r="Q18" s="57"/>
      <c r="R18" s="73"/>
    </row>
    <row r="19" spans="1:18" ht="76" customHeight="1" thickBot="1">
      <c r="B19" s="55"/>
      <c r="C19" s="568"/>
      <c r="D19" s="569"/>
      <c r="E19" s="569"/>
      <c r="F19" s="569"/>
      <c r="G19" s="569"/>
      <c r="H19" s="569"/>
      <c r="I19" s="569"/>
      <c r="J19" s="569"/>
      <c r="K19" s="569"/>
      <c r="L19" s="569"/>
      <c r="M19" s="570"/>
      <c r="N19" s="56"/>
      <c r="O19" s="139" t="s">
        <v>779</v>
      </c>
      <c r="P19" s="56"/>
      <c r="Q19" s="57"/>
      <c r="R19" s="73"/>
    </row>
    <row r="20" spans="1:18" ht="12" customHeight="1">
      <c r="B20" s="55"/>
      <c r="C20" s="43"/>
      <c r="D20" s="56"/>
      <c r="E20" s="56"/>
      <c r="F20" s="56"/>
      <c r="G20" s="56"/>
      <c r="H20" s="56"/>
      <c r="I20" s="56"/>
      <c r="J20" s="56"/>
      <c r="K20" s="56"/>
      <c r="L20" s="56"/>
      <c r="M20" s="56"/>
      <c r="N20" s="56"/>
      <c r="O20" s="56"/>
      <c r="P20" s="56"/>
      <c r="Q20" s="57"/>
    </row>
    <row r="21" spans="1:18" ht="24" customHeight="1">
      <c r="A21" s="67"/>
      <c r="B21" s="68" t="s">
        <v>759</v>
      </c>
      <c r="C21" s="69"/>
      <c r="D21" s="56"/>
      <c r="E21" s="56"/>
      <c r="F21" s="56"/>
      <c r="G21" s="56"/>
      <c r="H21" s="56"/>
      <c r="I21" s="56"/>
      <c r="J21" s="56"/>
      <c r="K21" s="56"/>
      <c r="L21" s="56"/>
      <c r="M21" s="56"/>
      <c r="N21" s="56"/>
      <c r="O21" s="56"/>
      <c r="P21" s="56"/>
      <c r="Q21" s="57"/>
    </row>
    <row r="22" spans="1:18" ht="16" customHeight="1" thickBot="1">
      <c r="B22" s="55"/>
      <c r="C22" s="481">
        <v>1</v>
      </c>
      <c r="D22" s="481"/>
      <c r="E22" s="56"/>
      <c r="F22" s="481">
        <v>2</v>
      </c>
      <c r="G22" s="481"/>
      <c r="H22" s="56"/>
      <c r="I22" s="481">
        <v>3</v>
      </c>
      <c r="J22" s="481"/>
      <c r="K22" s="56"/>
      <c r="L22" s="481">
        <v>4</v>
      </c>
      <c r="M22" s="481"/>
      <c r="N22" s="56"/>
      <c r="O22" s="533" t="s">
        <v>257</v>
      </c>
      <c r="P22" s="533"/>
      <c r="Q22" s="57"/>
    </row>
    <row r="23" spans="1:18" ht="106" customHeight="1" thickBot="1">
      <c r="B23" s="55"/>
      <c r="C23" s="545" t="s">
        <v>268</v>
      </c>
      <c r="D23" s="546"/>
      <c r="E23" s="56"/>
      <c r="F23" s="545" t="s">
        <v>409</v>
      </c>
      <c r="G23" s="546"/>
      <c r="H23" s="56"/>
      <c r="I23" s="545" t="s">
        <v>269</v>
      </c>
      <c r="J23" s="546"/>
      <c r="K23" s="56"/>
      <c r="L23" s="545" t="s">
        <v>270</v>
      </c>
      <c r="M23" s="546"/>
      <c r="N23" s="56"/>
      <c r="O23" s="71"/>
      <c r="P23" s="71"/>
      <c r="Q23" s="57"/>
    </row>
    <row r="24" spans="1:18" ht="15" customHeight="1">
      <c r="B24" s="55"/>
      <c r="C24" s="43"/>
      <c r="D24" s="56"/>
      <c r="E24" s="56"/>
      <c r="F24" s="56"/>
      <c r="G24" s="56"/>
      <c r="H24" s="56"/>
      <c r="I24" s="56"/>
      <c r="J24" s="56"/>
      <c r="K24" s="56"/>
      <c r="L24" s="56"/>
      <c r="M24" s="56"/>
      <c r="N24" s="56"/>
      <c r="O24" s="56"/>
      <c r="P24" s="56"/>
      <c r="Q24" s="57"/>
    </row>
    <row r="25" spans="1:18" ht="15" customHeight="1" thickBot="1">
      <c r="B25" s="55"/>
      <c r="C25" s="43" t="s">
        <v>408</v>
      </c>
      <c r="D25" s="56"/>
      <c r="E25" s="56"/>
      <c r="F25" s="56"/>
      <c r="G25" s="56"/>
      <c r="H25" s="56"/>
      <c r="I25" s="56"/>
      <c r="J25" s="56"/>
      <c r="K25" s="56"/>
      <c r="L25" s="56"/>
      <c r="M25" s="56"/>
      <c r="N25" s="56"/>
      <c r="O25" s="56"/>
      <c r="P25" s="56"/>
      <c r="Q25" s="57"/>
    </row>
    <row r="26" spans="1:18" ht="30" customHeight="1" thickBot="1">
      <c r="B26" s="55"/>
      <c r="C26" s="537" t="s">
        <v>781</v>
      </c>
      <c r="D26" s="528"/>
      <c r="E26" s="528"/>
      <c r="F26" s="528"/>
      <c r="G26" s="528"/>
      <c r="H26" s="528"/>
      <c r="I26" s="528"/>
      <c r="J26" s="528"/>
      <c r="K26" s="528"/>
      <c r="L26" s="528"/>
      <c r="M26" s="529"/>
      <c r="N26" s="56"/>
      <c r="O26" s="540" t="s">
        <v>780</v>
      </c>
      <c r="P26" s="56"/>
      <c r="Q26" s="57"/>
    </row>
    <row r="27" spans="1:18" ht="30" customHeight="1" thickBot="1">
      <c r="B27" s="55"/>
      <c r="C27" s="537" t="s">
        <v>762</v>
      </c>
      <c r="D27" s="528"/>
      <c r="E27" s="528"/>
      <c r="F27" s="528"/>
      <c r="G27" s="528"/>
      <c r="H27" s="528"/>
      <c r="I27" s="528"/>
      <c r="J27" s="528"/>
      <c r="K27" s="528"/>
      <c r="L27" s="528"/>
      <c r="M27" s="529"/>
      <c r="N27" s="56"/>
      <c r="O27" s="541"/>
      <c r="P27" s="56"/>
      <c r="Q27" s="57"/>
    </row>
    <row r="28" spans="1:18" ht="28" customHeight="1" thickBot="1">
      <c r="B28" s="55"/>
      <c r="C28" s="120" t="s">
        <v>414</v>
      </c>
      <c r="D28" s="56"/>
      <c r="E28" s="56"/>
      <c r="F28" s="56"/>
      <c r="G28" s="120" t="s">
        <v>415</v>
      </c>
      <c r="H28" s="56"/>
      <c r="I28" s="56"/>
      <c r="J28" s="56"/>
      <c r="K28" s="56"/>
      <c r="L28" s="56"/>
      <c r="M28" s="56"/>
      <c r="N28" s="56"/>
      <c r="O28" s="541"/>
      <c r="P28" s="56"/>
      <c r="Q28" s="57"/>
    </row>
    <row r="29" spans="1:18" ht="28" customHeight="1" thickBot="1">
      <c r="B29" s="55"/>
      <c r="C29" s="537"/>
      <c r="D29" s="538"/>
      <c r="E29" s="539"/>
      <c r="F29" s="56"/>
      <c r="G29" s="560"/>
      <c r="H29" s="561"/>
      <c r="I29" s="561"/>
      <c r="J29" s="561"/>
      <c r="K29" s="561"/>
      <c r="L29" s="561"/>
      <c r="M29" s="562"/>
      <c r="N29" s="56"/>
      <c r="O29" s="541"/>
      <c r="P29" s="56"/>
      <c r="Q29" s="57"/>
    </row>
    <row r="30" spans="1:18" ht="28" customHeight="1" thickBot="1">
      <c r="B30" s="55"/>
      <c r="C30" s="537"/>
      <c r="D30" s="538"/>
      <c r="E30" s="539"/>
      <c r="F30" s="56"/>
      <c r="G30" s="560"/>
      <c r="H30" s="563"/>
      <c r="I30" s="563"/>
      <c r="J30" s="563"/>
      <c r="K30" s="563"/>
      <c r="L30" s="563"/>
      <c r="M30" s="564"/>
      <c r="N30" s="56"/>
      <c r="O30" s="541"/>
      <c r="P30" s="56"/>
      <c r="Q30" s="57"/>
    </row>
    <row r="31" spans="1:18" ht="28" customHeight="1" thickBot="1">
      <c r="B31" s="55"/>
      <c r="C31" s="537"/>
      <c r="D31" s="538"/>
      <c r="E31" s="539"/>
      <c r="F31" s="56"/>
      <c r="G31" s="560"/>
      <c r="H31" s="563"/>
      <c r="I31" s="563"/>
      <c r="J31" s="563"/>
      <c r="K31" s="563"/>
      <c r="L31" s="563"/>
      <c r="M31" s="564"/>
      <c r="N31" s="56"/>
      <c r="O31" s="541"/>
      <c r="P31" s="56"/>
      <c r="Q31" s="57"/>
    </row>
    <row r="32" spans="1:18" ht="28" customHeight="1" thickBot="1">
      <c r="B32" s="55"/>
      <c r="C32" s="537"/>
      <c r="D32" s="538"/>
      <c r="E32" s="539"/>
      <c r="F32" s="56"/>
      <c r="G32" s="560"/>
      <c r="H32" s="563"/>
      <c r="I32" s="563"/>
      <c r="J32" s="563"/>
      <c r="K32" s="563"/>
      <c r="L32" s="563"/>
      <c r="M32" s="564"/>
      <c r="N32" s="56"/>
      <c r="O32" s="541"/>
      <c r="P32" s="56"/>
      <c r="Q32" s="57"/>
    </row>
    <row r="33" spans="1:18" ht="29" customHeight="1" thickBot="1">
      <c r="B33" s="55"/>
      <c r="C33" s="537"/>
      <c r="D33" s="538"/>
      <c r="E33" s="539"/>
      <c r="F33" s="56"/>
      <c r="G33" s="137"/>
      <c r="H33" s="131"/>
      <c r="I33" s="131"/>
      <c r="J33" s="131"/>
      <c r="K33" s="131"/>
      <c r="L33" s="131"/>
      <c r="M33" s="136"/>
      <c r="N33" s="56"/>
      <c r="O33" s="542"/>
      <c r="P33" s="56"/>
      <c r="Q33" s="57"/>
    </row>
    <row r="34" spans="1:18" ht="32" customHeight="1">
      <c r="A34" s="67"/>
      <c r="B34" s="68" t="s">
        <v>157</v>
      </c>
      <c r="C34" s="52"/>
      <c r="D34" s="56"/>
      <c r="E34" s="56"/>
      <c r="F34" s="56"/>
      <c r="G34" s="56"/>
      <c r="H34" s="56"/>
      <c r="I34" s="56"/>
      <c r="J34" s="56"/>
      <c r="K34" s="56"/>
      <c r="L34" s="56"/>
      <c r="M34" s="56"/>
      <c r="N34" s="56"/>
      <c r="O34" s="56"/>
      <c r="P34" s="56"/>
      <c r="Q34" s="57"/>
    </row>
    <row r="35" spans="1:18" ht="19" customHeight="1" thickBot="1">
      <c r="B35" s="55"/>
      <c r="C35" s="481">
        <v>1</v>
      </c>
      <c r="D35" s="481"/>
      <c r="E35" s="56"/>
      <c r="F35" s="481">
        <v>2</v>
      </c>
      <c r="G35" s="481"/>
      <c r="H35" s="56"/>
      <c r="I35" s="481">
        <v>3</v>
      </c>
      <c r="J35" s="481"/>
      <c r="K35" s="56"/>
      <c r="L35" s="481">
        <v>4</v>
      </c>
      <c r="M35" s="481"/>
      <c r="N35" s="56"/>
      <c r="O35" s="533" t="s">
        <v>257</v>
      </c>
      <c r="P35" s="533"/>
      <c r="Q35" s="57"/>
    </row>
    <row r="36" spans="1:18" ht="102" customHeight="1" thickBot="1">
      <c r="B36" s="55"/>
      <c r="C36" s="545" t="s">
        <v>271</v>
      </c>
      <c r="D36" s="546"/>
      <c r="E36" s="56"/>
      <c r="F36" s="545" t="s">
        <v>272</v>
      </c>
      <c r="G36" s="546"/>
      <c r="H36" s="56"/>
      <c r="I36" s="545" t="s">
        <v>273</v>
      </c>
      <c r="J36" s="546"/>
      <c r="K36" s="56"/>
      <c r="L36" s="545" t="s">
        <v>274</v>
      </c>
      <c r="M36" s="546"/>
      <c r="N36" s="56"/>
      <c r="O36" s="71"/>
      <c r="P36" s="71"/>
      <c r="Q36" s="57"/>
    </row>
    <row r="37" spans="1:18" ht="8" customHeight="1" thickBot="1">
      <c r="B37" s="55"/>
      <c r="C37" s="43"/>
      <c r="D37" s="56"/>
      <c r="E37" s="56"/>
      <c r="F37" s="56"/>
      <c r="G37" s="56"/>
      <c r="H37" s="56"/>
      <c r="I37" s="56"/>
      <c r="J37" s="56"/>
      <c r="K37" s="56"/>
      <c r="L37" s="56"/>
      <c r="M37" s="56"/>
      <c r="N37" s="56"/>
      <c r="O37" s="56"/>
      <c r="P37" s="56"/>
      <c r="Q37" s="57"/>
    </row>
    <row r="38" spans="1:18" ht="73" customHeight="1" thickBot="1">
      <c r="B38" s="55"/>
      <c r="C38" s="537" t="s">
        <v>787</v>
      </c>
      <c r="D38" s="538"/>
      <c r="E38" s="538"/>
      <c r="F38" s="538"/>
      <c r="G38" s="538"/>
      <c r="H38" s="538"/>
      <c r="I38" s="538"/>
      <c r="J38" s="538"/>
      <c r="K38" s="538"/>
      <c r="L38" s="538"/>
      <c r="M38" s="539"/>
      <c r="N38" s="56"/>
      <c r="O38" s="139" t="s">
        <v>782</v>
      </c>
      <c r="P38" s="56"/>
      <c r="Q38" s="57"/>
      <c r="R38" s="74"/>
    </row>
    <row r="39" spans="1:18" ht="26" customHeight="1">
      <c r="A39" s="67"/>
      <c r="B39" s="68" t="s">
        <v>158</v>
      </c>
      <c r="C39" s="52"/>
      <c r="D39" s="56"/>
      <c r="E39" s="56"/>
      <c r="F39" s="56"/>
      <c r="G39" s="56"/>
      <c r="H39" s="56"/>
      <c r="I39" s="56"/>
      <c r="J39" s="56"/>
      <c r="K39" s="56"/>
      <c r="L39" s="56"/>
      <c r="M39" s="56"/>
      <c r="N39" s="56"/>
      <c r="O39" s="56"/>
      <c r="P39" s="56"/>
      <c r="Q39" s="57"/>
    </row>
    <row r="40" spans="1:18" ht="16" customHeight="1" thickBot="1">
      <c r="B40" s="55"/>
      <c r="C40" s="481">
        <v>1</v>
      </c>
      <c r="D40" s="481"/>
      <c r="E40" s="56"/>
      <c r="F40" s="481">
        <v>2</v>
      </c>
      <c r="G40" s="481"/>
      <c r="H40" s="56"/>
      <c r="I40" s="481">
        <v>3</v>
      </c>
      <c r="J40" s="481"/>
      <c r="K40" s="56"/>
      <c r="L40" s="481">
        <v>4</v>
      </c>
      <c r="M40" s="481"/>
      <c r="N40" s="56"/>
      <c r="O40" s="533" t="s">
        <v>257</v>
      </c>
      <c r="P40" s="533"/>
      <c r="Q40" s="57"/>
    </row>
    <row r="41" spans="1:18" ht="102" customHeight="1" thickBot="1">
      <c r="B41" s="55"/>
      <c r="C41" s="545" t="s">
        <v>275</v>
      </c>
      <c r="D41" s="546"/>
      <c r="E41" s="56"/>
      <c r="F41" s="545" t="s">
        <v>276</v>
      </c>
      <c r="G41" s="546"/>
      <c r="H41" s="56"/>
      <c r="I41" s="543" t="s">
        <v>277</v>
      </c>
      <c r="J41" s="544"/>
      <c r="K41" s="56"/>
      <c r="L41" s="543" t="s">
        <v>278</v>
      </c>
      <c r="M41" s="544"/>
      <c r="N41" s="56"/>
      <c r="O41" s="71"/>
      <c r="P41" s="71"/>
      <c r="Q41" s="57"/>
    </row>
    <row r="42" spans="1:18" ht="9" customHeight="1" thickBot="1">
      <c r="B42" s="55"/>
      <c r="C42" s="43"/>
      <c r="D42" s="56"/>
      <c r="E42" s="56"/>
      <c r="F42" s="56"/>
      <c r="G42" s="56"/>
      <c r="H42" s="56"/>
      <c r="I42" s="56"/>
      <c r="J42" s="56"/>
      <c r="K42" s="56"/>
      <c r="L42" s="56"/>
      <c r="M42" s="56"/>
      <c r="N42" s="56"/>
      <c r="O42" s="56"/>
      <c r="P42" s="56"/>
      <c r="Q42" s="57"/>
    </row>
    <row r="43" spans="1:18" ht="104" customHeight="1" thickBot="1">
      <c r="B43" s="55"/>
      <c r="C43" s="537" t="s">
        <v>788</v>
      </c>
      <c r="D43" s="538"/>
      <c r="E43" s="538"/>
      <c r="F43" s="538"/>
      <c r="G43" s="538"/>
      <c r="H43" s="538"/>
      <c r="I43" s="538"/>
      <c r="J43" s="538"/>
      <c r="K43" s="538"/>
      <c r="L43" s="538"/>
      <c r="M43" s="539"/>
      <c r="N43" s="56"/>
      <c r="O43" s="139" t="s">
        <v>783</v>
      </c>
      <c r="P43" s="56"/>
      <c r="Q43" s="57"/>
    </row>
    <row r="44" spans="1:18" ht="26" customHeight="1">
      <c r="A44" s="67"/>
      <c r="B44" s="68" t="s">
        <v>160</v>
      </c>
      <c r="C44" s="52"/>
      <c r="D44" s="56"/>
      <c r="E44" s="56"/>
      <c r="F44" s="56"/>
      <c r="G44" s="56"/>
      <c r="H44" s="56"/>
      <c r="I44" s="56"/>
      <c r="J44" s="56"/>
      <c r="K44" s="56"/>
      <c r="L44" s="56"/>
      <c r="M44" s="56"/>
      <c r="N44" s="56"/>
      <c r="O44" s="56"/>
      <c r="P44" s="56"/>
      <c r="Q44" s="57"/>
    </row>
    <row r="45" spans="1:18" ht="16" customHeight="1" thickBot="1">
      <c r="B45" s="55"/>
      <c r="C45" s="481">
        <v>1</v>
      </c>
      <c r="D45" s="481"/>
      <c r="E45" s="56"/>
      <c r="F45" s="481">
        <v>2</v>
      </c>
      <c r="G45" s="481"/>
      <c r="H45" s="56"/>
      <c r="I45" s="481">
        <v>3</v>
      </c>
      <c r="J45" s="481"/>
      <c r="K45" s="56"/>
      <c r="L45" s="481">
        <v>4</v>
      </c>
      <c r="M45" s="481"/>
      <c r="N45" s="56"/>
      <c r="O45" s="533" t="s">
        <v>257</v>
      </c>
      <c r="P45" s="533"/>
      <c r="Q45" s="57"/>
    </row>
    <row r="46" spans="1:18" ht="122" customHeight="1" thickBot="1">
      <c r="B46" s="55"/>
      <c r="C46" s="545" t="s">
        <v>319</v>
      </c>
      <c r="D46" s="546"/>
      <c r="E46" s="56"/>
      <c r="F46" s="545" t="s">
        <v>320</v>
      </c>
      <c r="G46" s="546"/>
      <c r="H46" s="56"/>
      <c r="I46" s="545" t="s">
        <v>279</v>
      </c>
      <c r="J46" s="546"/>
      <c r="K46" s="56"/>
      <c r="L46" s="543" t="s">
        <v>159</v>
      </c>
      <c r="M46" s="544"/>
      <c r="N46" s="56"/>
      <c r="O46" s="71"/>
      <c r="P46" s="71"/>
      <c r="Q46" s="57"/>
    </row>
    <row r="47" spans="1:18" ht="9" customHeight="1" thickBot="1">
      <c r="B47" s="55"/>
      <c r="C47" s="43"/>
      <c r="D47" s="56"/>
      <c r="E47" s="56"/>
      <c r="F47" s="56"/>
      <c r="G47" s="56"/>
      <c r="H47" s="56"/>
      <c r="I47" s="56"/>
      <c r="J47" s="56"/>
      <c r="K47" s="56"/>
      <c r="L47" s="56"/>
      <c r="M47" s="56"/>
      <c r="N47" s="56"/>
      <c r="O47" s="56"/>
      <c r="P47" s="56"/>
      <c r="Q47" s="57"/>
    </row>
    <row r="48" spans="1:18" ht="85" customHeight="1" thickBot="1">
      <c r="B48" s="55"/>
      <c r="C48" s="537" t="s">
        <v>789</v>
      </c>
      <c r="D48" s="538"/>
      <c r="E48" s="538"/>
      <c r="F48" s="538"/>
      <c r="G48" s="538"/>
      <c r="H48" s="538"/>
      <c r="I48" s="538"/>
      <c r="J48" s="538"/>
      <c r="K48" s="538"/>
      <c r="L48" s="538"/>
      <c r="M48" s="539"/>
      <c r="N48" s="56"/>
      <c r="O48" s="139" t="s">
        <v>784</v>
      </c>
      <c r="P48" s="56"/>
      <c r="Q48" s="57"/>
    </row>
    <row r="49" spans="1:17" ht="38" customHeight="1">
      <c r="A49" s="67"/>
      <c r="B49" s="68" t="s">
        <v>132</v>
      </c>
      <c r="C49" s="69"/>
      <c r="D49" s="56"/>
      <c r="E49" s="56"/>
      <c r="F49" s="56"/>
      <c r="G49" s="56"/>
      <c r="H49" s="56"/>
      <c r="I49" s="56"/>
      <c r="J49" s="56"/>
      <c r="K49" s="56"/>
      <c r="L49" s="56"/>
      <c r="M49" s="56"/>
      <c r="N49" s="56"/>
      <c r="O49" s="56"/>
      <c r="P49" s="56"/>
      <c r="Q49" s="57"/>
    </row>
    <row r="50" spans="1:17" ht="15" customHeight="1" thickBot="1">
      <c r="B50" s="55"/>
      <c r="C50" s="481">
        <v>1</v>
      </c>
      <c r="D50" s="481"/>
      <c r="E50" s="56"/>
      <c r="F50" s="481">
        <v>2</v>
      </c>
      <c r="G50" s="481"/>
      <c r="H50" s="56"/>
      <c r="I50" s="481">
        <v>3</v>
      </c>
      <c r="J50" s="481"/>
      <c r="K50" s="56"/>
      <c r="L50" s="481">
        <v>4</v>
      </c>
      <c r="M50" s="481"/>
      <c r="N50" s="56"/>
      <c r="O50" s="533" t="s">
        <v>257</v>
      </c>
      <c r="P50" s="533"/>
      <c r="Q50" s="57"/>
    </row>
    <row r="51" spans="1:17" ht="86" customHeight="1" thickBot="1">
      <c r="B51" s="55"/>
      <c r="C51" s="543" t="s">
        <v>280</v>
      </c>
      <c r="D51" s="544"/>
      <c r="E51" s="56"/>
      <c r="F51" s="545" t="s">
        <v>410</v>
      </c>
      <c r="G51" s="546"/>
      <c r="H51" s="56"/>
      <c r="I51" s="545" t="s">
        <v>411</v>
      </c>
      <c r="J51" s="546"/>
      <c r="K51" s="56"/>
      <c r="L51" s="543" t="s">
        <v>281</v>
      </c>
      <c r="M51" s="544"/>
      <c r="N51" s="56"/>
      <c r="O51" s="71"/>
      <c r="P51" s="71"/>
      <c r="Q51" s="57"/>
    </row>
    <row r="52" spans="1:17" ht="15" customHeight="1" thickBot="1">
      <c r="B52" s="55"/>
      <c r="C52" s="56"/>
      <c r="D52" s="56"/>
      <c r="E52" s="56"/>
      <c r="F52" s="56"/>
      <c r="G52" s="56"/>
      <c r="H52" s="56"/>
      <c r="I52" s="56"/>
      <c r="J52" s="56"/>
      <c r="K52" s="56"/>
      <c r="L52" s="56"/>
      <c r="M52" s="56"/>
      <c r="N52" s="56"/>
      <c r="O52" s="56"/>
      <c r="P52" s="56"/>
      <c r="Q52" s="57"/>
    </row>
    <row r="53" spans="1:17" ht="68" customHeight="1" thickBot="1">
      <c r="B53" s="68"/>
      <c r="C53" s="69"/>
      <c r="D53" s="56"/>
      <c r="E53" s="56"/>
      <c r="F53" s="56"/>
      <c r="G53" s="56"/>
      <c r="H53" s="56"/>
      <c r="I53" s="56"/>
      <c r="J53" s="56"/>
      <c r="K53" s="56"/>
      <c r="L53" s="56"/>
      <c r="M53" s="56"/>
      <c r="N53" s="56"/>
      <c r="O53" s="139" t="s">
        <v>785</v>
      </c>
      <c r="P53" s="56"/>
      <c r="Q53" s="57"/>
    </row>
    <row r="54" spans="1:17" ht="31" customHeight="1">
      <c r="A54" s="67"/>
      <c r="B54" s="68" t="s">
        <v>407</v>
      </c>
      <c r="C54" s="69"/>
      <c r="D54" s="56"/>
      <c r="E54" s="56"/>
      <c r="F54" s="56"/>
      <c r="G54" s="56"/>
      <c r="H54" s="56"/>
      <c r="I54" s="56"/>
      <c r="J54" s="56"/>
      <c r="K54" s="56"/>
      <c r="L54" s="56"/>
      <c r="M54" s="56"/>
      <c r="N54" s="56"/>
      <c r="O54" s="56"/>
      <c r="P54" s="56"/>
      <c r="Q54" s="57"/>
    </row>
    <row r="55" spans="1:17" ht="17" thickBot="1">
      <c r="B55" s="55"/>
      <c r="C55" s="481">
        <v>1</v>
      </c>
      <c r="D55" s="481"/>
      <c r="E55" s="56"/>
      <c r="F55" s="481">
        <v>2</v>
      </c>
      <c r="G55" s="481"/>
      <c r="H55" s="56"/>
      <c r="I55" s="481">
        <v>3</v>
      </c>
      <c r="J55" s="481"/>
      <c r="K55" s="56"/>
      <c r="L55" s="481">
        <v>4</v>
      </c>
      <c r="M55" s="481"/>
      <c r="N55" s="56"/>
      <c r="O55" s="533" t="s">
        <v>257</v>
      </c>
      <c r="P55" s="533"/>
      <c r="Q55" s="57"/>
    </row>
    <row r="56" spans="1:17" ht="120" customHeight="1" thickBot="1">
      <c r="B56" s="55"/>
      <c r="C56" s="545" t="s">
        <v>282</v>
      </c>
      <c r="D56" s="546"/>
      <c r="E56" s="56"/>
      <c r="F56" s="545" t="s">
        <v>283</v>
      </c>
      <c r="G56" s="546"/>
      <c r="H56" s="56"/>
      <c r="I56" s="545" t="s">
        <v>284</v>
      </c>
      <c r="J56" s="546"/>
      <c r="K56" s="56"/>
      <c r="L56" s="543" t="s">
        <v>285</v>
      </c>
      <c r="M56" s="544"/>
      <c r="N56" s="56"/>
      <c r="O56" s="71"/>
      <c r="P56" s="71"/>
      <c r="Q56" s="57"/>
    </row>
    <row r="57" spans="1:17" ht="15" customHeight="1" thickBot="1">
      <c r="B57" s="55"/>
      <c r="C57" s="56"/>
      <c r="D57" s="56"/>
      <c r="E57" s="56"/>
      <c r="F57" s="56"/>
      <c r="G57" s="56"/>
      <c r="H57" s="56"/>
      <c r="I57" s="56"/>
      <c r="J57" s="56"/>
      <c r="K57" s="56"/>
      <c r="L57" s="56"/>
      <c r="M57" s="56"/>
      <c r="N57" s="56"/>
      <c r="O57" s="56"/>
      <c r="P57" s="56"/>
      <c r="Q57" s="57"/>
    </row>
    <row r="58" spans="1:17" ht="110" customHeight="1" thickBot="1">
      <c r="B58" s="55"/>
      <c r="C58" s="557" t="s">
        <v>416</v>
      </c>
      <c r="D58" s="558"/>
      <c r="E58" s="558"/>
      <c r="F58" s="558"/>
      <c r="G58" s="558"/>
      <c r="H58" s="558"/>
      <c r="I58" s="558"/>
      <c r="J58" s="558"/>
      <c r="K58" s="558"/>
      <c r="L58" s="558"/>
      <c r="M58" s="559"/>
      <c r="N58" s="56"/>
      <c r="O58" s="139" t="s">
        <v>786</v>
      </c>
      <c r="P58" s="268"/>
      <c r="Q58" s="57"/>
    </row>
    <row r="59" spans="1:17" ht="33" customHeight="1">
      <c r="A59" s="67"/>
      <c r="B59" s="555" t="s">
        <v>133</v>
      </c>
      <c r="C59" s="556"/>
      <c r="D59" s="556"/>
      <c r="E59" s="556"/>
      <c r="F59" s="556"/>
      <c r="G59" s="556"/>
      <c r="H59" s="556"/>
      <c r="I59" s="556"/>
      <c r="J59" s="556"/>
      <c r="K59" s="556"/>
      <c r="L59" s="556"/>
      <c r="M59" s="556"/>
      <c r="N59" s="556"/>
      <c r="O59" s="556"/>
      <c r="P59" s="268"/>
      <c r="Q59" s="57"/>
    </row>
    <row r="60" spans="1:17" ht="31" customHeight="1" thickBot="1">
      <c r="B60" s="124"/>
      <c r="C60" s="553" t="s">
        <v>412</v>
      </c>
      <c r="D60" s="553"/>
      <c r="E60" s="553"/>
      <c r="F60" s="553"/>
      <c r="G60" s="553"/>
      <c r="H60" s="553"/>
      <c r="I60" s="553"/>
      <c r="J60" s="553"/>
      <c r="K60" s="553"/>
      <c r="L60" s="553"/>
      <c r="M60" s="553"/>
      <c r="N60" s="553"/>
      <c r="O60" s="553"/>
      <c r="P60" s="553"/>
      <c r="Q60" s="554"/>
    </row>
    <row r="61" spans="1:17" ht="30" customHeight="1" thickBot="1">
      <c r="B61" s="55"/>
      <c r="C61" s="537"/>
      <c r="D61" s="538"/>
      <c r="E61" s="538"/>
      <c r="F61" s="538"/>
      <c r="G61" s="538"/>
      <c r="H61" s="538"/>
      <c r="I61" s="538"/>
      <c r="J61" s="538"/>
      <c r="K61" s="538"/>
      <c r="L61" s="538"/>
      <c r="M61" s="538"/>
      <c r="N61" s="538"/>
      <c r="O61" s="539"/>
      <c r="P61" s="268"/>
      <c r="Q61" s="57"/>
    </row>
    <row r="62" spans="1:17" ht="30" customHeight="1" thickBot="1">
      <c r="B62" s="55"/>
      <c r="C62" s="537"/>
      <c r="D62" s="538"/>
      <c r="E62" s="538"/>
      <c r="F62" s="538"/>
      <c r="G62" s="538"/>
      <c r="H62" s="538"/>
      <c r="I62" s="538"/>
      <c r="J62" s="538"/>
      <c r="K62" s="538"/>
      <c r="L62" s="538"/>
      <c r="M62" s="538"/>
      <c r="N62" s="538"/>
      <c r="O62" s="539"/>
      <c r="P62" s="268"/>
      <c r="Q62" s="57"/>
    </row>
    <row r="63" spans="1:17" ht="43.5" customHeight="1" thickBot="1">
      <c r="B63" s="55"/>
      <c r="C63" s="537"/>
      <c r="D63" s="538"/>
      <c r="E63" s="538"/>
      <c r="F63" s="538"/>
      <c r="G63" s="538"/>
      <c r="H63" s="538"/>
      <c r="I63" s="538"/>
      <c r="J63" s="538"/>
      <c r="K63" s="538"/>
      <c r="L63" s="538"/>
      <c r="M63" s="538"/>
      <c r="N63" s="538"/>
      <c r="O63" s="539"/>
      <c r="P63" s="268"/>
      <c r="Q63" s="57"/>
    </row>
    <row r="64" spans="1:17" ht="28" customHeight="1">
      <c r="A64" s="67"/>
      <c r="B64" s="555" t="s">
        <v>134</v>
      </c>
      <c r="C64" s="556"/>
      <c r="D64" s="556"/>
      <c r="E64" s="556"/>
      <c r="F64" s="556"/>
      <c r="G64" s="556"/>
      <c r="H64" s="556"/>
      <c r="I64" s="556"/>
      <c r="J64" s="556"/>
      <c r="K64" s="556"/>
      <c r="L64" s="556"/>
      <c r="M64" s="556"/>
      <c r="N64" s="556"/>
      <c r="O64" s="556"/>
      <c r="P64" s="268"/>
      <c r="Q64" s="57"/>
    </row>
    <row r="65" spans="2:17" ht="41" customHeight="1">
      <c r="B65" s="55"/>
      <c r="C65" s="553" t="s">
        <v>413</v>
      </c>
      <c r="D65" s="553"/>
      <c r="E65" s="553"/>
      <c r="F65" s="553"/>
      <c r="G65" s="553"/>
      <c r="H65" s="553"/>
      <c r="I65" s="553"/>
      <c r="J65" s="553"/>
      <c r="K65" s="553"/>
      <c r="L65" s="553"/>
      <c r="M65" s="553"/>
      <c r="N65" s="553"/>
      <c r="O65" s="553"/>
      <c r="P65" s="553"/>
      <c r="Q65" s="554"/>
    </row>
    <row r="66" spans="2:17" ht="8" customHeight="1" thickBot="1">
      <c r="B66" s="55"/>
      <c r="C66" s="125"/>
      <c r="D66" s="125"/>
      <c r="E66" s="125"/>
      <c r="F66" s="125"/>
      <c r="G66" s="125"/>
      <c r="H66" s="125"/>
      <c r="I66" s="125"/>
      <c r="J66" s="125"/>
      <c r="K66" s="125"/>
      <c r="L66" s="125"/>
      <c r="M66" s="125"/>
      <c r="N66" s="125"/>
      <c r="O66" s="125"/>
      <c r="P66" s="267"/>
      <c r="Q66" s="126"/>
    </row>
    <row r="67" spans="2:17" ht="22" thickBot="1">
      <c r="B67" s="55"/>
      <c r="C67" s="534" t="s">
        <v>98</v>
      </c>
      <c r="D67" s="535"/>
      <c r="E67" s="535"/>
      <c r="F67" s="536"/>
      <c r="G67" s="534" t="s">
        <v>97</v>
      </c>
      <c r="H67" s="535"/>
      <c r="I67" s="535"/>
      <c r="J67" s="536"/>
      <c r="K67" s="534" t="s">
        <v>155</v>
      </c>
      <c r="L67" s="535"/>
      <c r="M67" s="535"/>
      <c r="N67" s="535"/>
      <c r="O67" s="536"/>
      <c r="P67" s="268"/>
      <c r="Q67" s="75"/>
    </row>
    <row r="68" spans="2:17" ht="22" thickBot="1">
      <c r="B68" s="55"/>
      <c r="C68" s="550" t="s">
        <v>99</v>
      </c>
      <c r="D68" s="551"/>
      <c r="E68" s="551"/>
      <c r="F68" s="551"/>
      <c r="G68" s="551"/>
      <c r="H68" s="551"/>
      <c r="I68" s="551"/>
      <c r="J68" s="551"/>
      <c r="K68" s="551"/>
      <c r="L68" s="551"/>
      <c r="M68" s="551"/>
      <c r="N68" s="551"/>
      <c r="O68" s="551"/>
      <c r="P68" s="268"/>
      <c r="Q68" s="57"/>
    </row>
    <row r="69" spans="2:17" ht="63.75" customHeight="1" thickBot="1">
      <c r="B69" s="55"/>
      <c r="C69" s="547"/>
      <c r="D69" s="548"/>
      <c r="E69" s="548"/>
      <c r="F69" s="549"/>
      <c r="G69" s="547"/>
      <c r="H69" s="548"/>
      <c r="I69" s="548"/>
      <c r="J69" s="549"/>
      <c r="K69" s="545"/>
      <c r="L69" s="552"/>
      <c r="M69" s="552"/>
      <c r="N69" s="552"/>
      <c r="O69" s="546"/>
      <c r="P69" s="268"/>
      <c r="Q69" s="57"/>
    </row>
    <row r="70" spans="2:17" ht="22" thickBot="1">
      <c r="B70" s="55"/>
      <c r="C70" s="547"/>
      <c r="D70" s="548"/>
      <c r="E70" s="548"/>
      <c r="F70" s="549"/>
      <c r="G70" s="547"/>
      <c r="H70" s="548"/>
      <c r="I70" s="548"/>
      <c r="J70" s="549"/>
      <c r="K70" s="547"/>
      <c r="L70" s="548"/>
      <c r="M70" s="548"/>
      <c r="N70" s="548"/>
      <c r="O70" s="549"/>
      <c r="P70" s="268"/>
      <c r="Q70" s="57"/>
    </row>
    <row r="71" spans="2:17" ht="22" thickBot="1">
      <c r="B71" s="55"/>
      <c r="C71" s="547"/>
      <c r="D71" s="548"/>
      <c r="E71" s="548"/>
      <c r="F71" s="549"/>
      <c r="G71" s="547"/>
      <c r="H71" s="548"/>
      <c r="I71" s="548"/>
      <c r="J71" s="549"/>
      <c r="K71" s="547"/>
      <c r="L71" s="548"/>
      <c r="M71" s="548"/>
      <c r="N71" s="548"/>
      <c r="O71" s="549"/>
      <c r="P71" s="268"/>
      <c r="Q71" s="57"/>
    </row>
    <row r="72" spans="2:17" ht="22" thickBot="1">
      <c r="B72" s="55"/>
      <c r="C72" s="550" t="s">
        <v>93</v>
      </c>
      <c r="D72" s="551"/>
      <c r="E72" s="551"/>
      <c r="F72" s="551"/>
      <c r="G72" s="551"/>
      <c r="H72" s="551"/>
      <c r="I72" s="551"/>
      <c r="J72" s="551"/>
      <c r="K72" s="551"/>
      <c r="L72" s="551"/>
      <c r="M72" s="551"/>
      <c r="N72" s="551"/>
      <c r="O72" s="551"/>
      <c r="P72" s="268"/>
      <c r="Q72" s="57"/>
    </row>
    <row r="73" spans="2:17" ht="38.25" customHeight="1" thickBot="1">
      <c r="B73" s="55"/>
      <c r="C73" s="547"/>
      <c r="D73" s="548"/>
      <c r="E73" s="548"/>
      <c r="F73" s="549"/>
      <c r="G73" s="547"/>
      <c r="H73" s="548"/>
      <c r="I73" s="548"/>
      <c r="J73" s="549"/>
      <c r="K73" s="545"/>
      <c r="L73" s="552"/>
      <c r="M73" s="552"/>
      <c r="N73" s="552"/>
      <c r="O73" s="546"/>
      <c r="P73" s="268"/>
      <c r="Q73" s="57"/>
    </row>
    <row r="74" spans="2:17" ht="22" thickBot="1">
      <c r="B74" s="55"/>
      <c r="C74" s="547"/>
      <c r="D74" s="548"/>
      <c r="E74" s="548"/>
      <c r="F74" s="549"/>
      <c r="G74" s="547"/>
      <c r="H74" s="548"/>
      <c r="I74" s="548"/>
      <c r="J74" s="549"/>
      <c r="K74" s="547"/>
      <c r="L74" s="548"/>
      <c r="M74" s="548"/>
      <c r="N74" s="548"/>
      <c r="O74" s="549"/>
      <c r="P74" s="268"/>
      <c r="Q74" s="57"/>
    </row>
    <row r="75" spans="2:17" ht="22" thickBot="1">
      <c r="B75" s="55"/>
      <c r="C75" s="547"/>
      <c r="D75" s="548"/>
      <c r="E75" s="548"/>
      <c r="F75" s="549"/>
      <c r="G75" s="547"/>
      <c r="H75" s="548"/>
      <c r="I75" s="548"/>
      <c r="J75" s="549"/>
      <c r="K75" s="547"/>
      <c r="L75" s="548"/>
      <c r="M75" s="548"/>
      <c r="N75" s="548"/>
      <c r="O75" s="549"/>
      <c r="P75" s="268"/>
      <c r="Q75" s="57"/>
    </row>
    <row r="76" spans="2:17" ht="22" thickBot="1">
      <c r="B76" s="55"/>
      <c r="C76" s="550" t="s">
        <v>94</v>
      </c>
      <c r="D76" s="551"/>
      <c r="E76" s="551"/>
      <c r="F76" s="551"/>
      <c r="G76" s="551"/>
      <c r="H76" s="551"/>
      <c r="I76" s="551"/>
      <c r="J76" s="551"/>
      <c r="K76" s="551"/>
      <c r="L76" s="551"/>
      <c r="M76" s="551"/>
      <c r="N76" s="551"/>
      <c r="O76" s="551"/>
      <c r="P76" s="268"/>
      <c r="Q76" s="57"/>
    </row>
    <row r="77" spans="2:17" ht="22" thickBot="1">
      <c r="B77" s="55"/>
      <c r="C77" s="547"/>
      <c r="D77" s="548"/>
      <c r="E77" s="548"/>
      <c r="F77" s="549"/>
      <c r="G77" s="547"/>
      <c r="H77" s="548"/>
      <c r="I77" s="548"/>
      <c r="J77" s="549"/>
      <c r="K77" s="547"/>
      <c r="L77" s="548"/>
      <c r="M77" s="548"/>
      <c r="N77" s="548"/>
      <c r="O77" s="549"/>
      <c r="P77" s="268"/>
      <c r="Q77" s="57"/>
    </row>
    <row r="78" spans="2:17" ht="22" thickBot="1">
      <c r="B78" s="55"/>
      <c r="C78" s="547"/>
      <c r="D78" s="548"/>
      <c r="E78" s="548"/>
      <c r="F78" s="549"/>
      <c r="G78" s="547"/>
      <c r="H78" s="548"/>
      <c r="I78" s="548"/>
      <c r="J78" s="549"/>
      <c r="K78" s="547"/>
      <c r="L78" s="548"/>
      <c r="M78" s="548"/>
      <c r="N78" s="548"/>
      <c r="O78" s="549"/>
      <c r="P78" s="268"/>
      <c r="Q78" s="57"/>
    </row>
    <row r="79" spans="2:17" ht="22" thickBot="1">
      <c r="B79" s="55"/>
      <c r="C79" s="547"/>
      <c r="D79" s="548"/>
      <c r="E79" s="548"/>
      <c r="F79" s="549"/>
      <c r="G79" s="547"/>
      <c r="H79" s="548"/>
      <c r="I79" s="548"/>
      <c r="J79" s="549"/>
      <c r="K79" s="547"/>
      <c r="L79" s="548"/>
      <c r="M79" s="548"/>
      <c r="N79" s="548"/>
      <c r="O79" s="549"/>
      <c r="P79" s="268"/>
      <c r="Q79" s="57"/>
    </row>
    <row r="80" spans="2:17" ht="22" thickBot="1">
      <c r="B80" s="55"/>
      <c r="C80" s="550" t="s">
        <v>95</v>
      </c>
      <c r="D80" s="551"/>
      <c r="E80" s="551"/>
      <c r="F80" s="551"/>
      <c r="G80" s="551"/>
      <c r="H80" s="551"/>
      <c r="I80" s="551"/>
      <c r="J80" s="551"/>
      <c r="K80" s="551"/>
      <c r="L80" s="551"/>
      <c r="M80" s="551"/>
      <c r="N80" s="551"/>
      <c r="O80" s="551"/>
      <c r="P80" s="268"/>
      <c r="Q80" s="57"/>
    </row>
    <row r="81" spans="2:17" ht="37.5" customHeight="1" thickBot="1">
      <c r="B81" s="55"/>
      <c r="C81" s="547"/>
      <c r="D81" s="548"/>
      <c r="E81" s="548"/>
      <c r="F81" s="549"/>
      <c r="G81" s="547"/>
      <c r="H81" s="548"/>
      <c r="I81" s="548"/>
      <c r="J81" s="549"/>
      <c r="K81" s="545"/>
      <c r="L81" s="552"/>
      <c r="M81" s="552"/>
      <c r="N81" s="552"/>
      <c r="O81" s="546"/>
      <c r="P81" s="268"/>
      <c r="Q81" s="57"/>
    </row>
    <row r="82" spans="2:17" ht="52.5" customHeight="1" thickBot="1">
      <c r="B82" s="55"/>
      <c r="C82" s="547"/>
      <c r="D82" s="548"/>
      <c r="E82" s="548"/>
      <c r="F82" s="549"/>
      <c r="G82" s="547"/>
      <c r="H82" s="548"/>
      <c r="I82" s="548"/>
      <c r="J82" s="549"/>
      <c r="K82" s="547"/>
      <c r="L82" s="548"/>
      <c r="M82" s="548"/>
      <c r="N82" s="548"/>
      <c r="O82" s="549"/>
      <c r="P82" s="268"/>
      <c r="Q82" s="57"/>
    </row>
    <row r="83" spans="2:17" ht="22" thickBot="1">
      <c r="B83" s="55"/>
      <c r="C83" s="547"/>
      <c r="D83" s="548"/>
      <c r="E83" s="548"/>
      <c r="F83" s="549"/>
      <c r="G83" s="547"/>
      <c r="H83" s="548"/>
      <c r="I83" s="548"/>
      <c r="J83" s="549"/>
      <c r="K83" s="547"/>
      <c r="L83" s="548"/>
      <c r="M83" s="548"/>
      <c r="N83" s="548"/>
      <c r="O83" s="549"/>
      <c r="P83" s="268"/>
      <c r="Q83" s="57"/>
    </row>
    <row r="84" spans="2:17">
      <c r="B84" s="55"/>
      <c r="C84" s="56"/>
      <c r="D84" s="56"/>
      <c r="E84" s="56"/>
      <c r="F84" s="56"/>
      <c r="G84" s="56"/>
      <c r="H84" s="56"/>
      <c r="I84" s="56"/>
      <c r="J84" s="56"/>
      <c r="K84" s="56"/>
      <c r="L84" s="56"/>
      <c r="M84" s="56"/>
      <c r="N84" s="56"/>
      <c r="O84" s="56"/>
      <c r="P84" s="56"/>
      <c r="Q84" s="57"/>
    </row>
    <row r="85" spans="2:17" ht="17" thickBot="1">
      <c r="B85" s="58"/>
      <c r="C85" s="59"/>
      <c r="D85" s="59"/>
      <c r="E85" s="59"/>
      <c r="F85" s="59"/>
      <c r="G85" s="59"/>
      <c r="H85" s="59"/>
      <c r="I85" s="59"/>
      <c r="J85" s="59"/>
      <c r="K85" s="59"/>
      <c r="L85" s="59"/>
      <c r="M85" s="59"/>
      <c r="N85" s="59"/>
      <c r="O85" s="59"/>
      <c r="P85" s="59"/>
      <c r="Q85" s="60"/>
    </row>
  </sheetData>
  <mergeCells count="144">
    <mergeCell ref="B2:Q3"/>
    <mergeCell ref="B4:Q4"/>
    <mergeCell ref="B5:Q5"/>
    <mergeCell ref="C10:D10"/>
    <mergeCell ref="F10:G10"/>
    <mergeCell ref="C7:O7"/>
    <mergeCell ref="L9:M9"/>
    <mergeCell ref="C43:M43"/>
    <mergeCell ref="F16:G16"/>
    <mergeCell ref="I16:J16"/>
    <mergeCell ref="L16:M16"/>
    <mergeCell ref="C22:D22"/>
    <mergeCell ref="F22:G22"/>
    <mergeCell ref="I22:J22"/>
    <mergeCell ref="L22:M22"/>
    <mergeCell ref="C16:D16"/>
    <mergeCell ref="C26:M26"/>
    <mergeCell ref="C35:D35"/>
    <mergeCell ref="C18:M19"/>
    <mergeCell ref="F35:G35"/>
    <mergeCell ref="I35:J35"/>
    <mergeCell ref="L35:M35"/>
    <mergeCell ref="C23:D23"/>
    <mergeCell ref="F23:G23"/>
    <mergeCell ref="I23:J23"/>
    <mergeCell ref="I10:J10"/>
    <mergeCell ref="L10:M10"/>
    <mergeCell ref="C12:M12"/>
    <mergeCell ref="C9:D9"/>
    <mergeCell ref="F9:G9"/>
    <mergeCell ref="I9:J9"/>
    <mergeCell ref="C15:D15"/>
    <mergeCell ref="F15:G15"/>
    <mergeCell ref="I15:J15"/>
    <mergeCell ref="L15:M15"/>
    <mergeCell ref="L23:M23"/>
    <mergeCell ref="G29:M29"/>
    <mergeCell ref="G30:M30"/>
    <mergeCell ref="G31:M31"/>
    <mergeCell ref="G32:M32"/>
    <mergeCell ref="C63:O63"/>
    <mergeCell ref="B64:O64"/>
    <mergeCell ref="L45:M45"/>
    <mergeCell ref="C46:D46"/>
    <mergeCell ref="F46:G46"/>
    <mergeCell ref="I46:J46"/>
    <mergeCell ref="L46:M46"/>
    <mergeCell ref="L36:M36"/>
    <mergeCell ref="C38:M38"/>
    <mergeCell ref="C40:D40"/>
    <mergeCell ref="F40:G40"/>
    <mergeCell ref="I40:J40"/>
    <mergeCell ref="L40:M40"/>
    <mergeCell ref="C41:D41"/>
    <mergeCell ref="F41:G41"/>
    <mergeCell ref="C36:D36"/>
    <mergeCell ref="F36:G36"/>
    <mergeCell ref="L51:M51"/>
    <mergeCell ref="C48:M48"/>
    <mergeCell ref="C45:D45"/>
    <mergeCell ref="C65:Q65"/>
    <mergeCell ref="B59:O59"/>
    <mergeCell ref="C60:Q60"/>
    <mergeCell ref="C61:O61"/>
    <mergeCell ref="C62:O62"/>
    <mergeCell ref="C58:M58"/>
    <mergeCell ref="C56:D56"/>
    <mergeCell ref="F56:G56"/>
    <mergeCell ref="I56:J56"/>
    <mergeCell ref="L56:M56"/>
    <mergeCell ref="C80:O80"/>
    <mergeCell ref="C81:F81"/>
    <mergeCell ref="G81:J81"/>
    <mergeCell ref="K81:O81"/>
    <mergeCell ref="C83:F83"/>
    <mergeCell ref="G83:J83"/>
    <mergeCell ref="K83:O83"/>
    <mergeCell ref="C76:O76"/>
    <mergeCell ref="C77:F77"/>
    <mergeCell ref="G77:J77"/>
    <mergeCell ref="K77:O77"/>
    <mergeCell ref="C78:F78"/>
    <mergeCell ref="G78:J78"/>
    <mergeCell ref="K78:O78"/>
    <mergeCell ref="C79:F79"/>
    <mergeCell ref="G79:J79"/>
    <mergeCell ref="K79:O79"/>
    <mergeCell ref="C82:F82"/>
    <mergeCell ref="G82:J82"/>
    <mergeCell ref="K82:O82"/>
    <mergeCell ref="F45:G45"/>
    <mergeCell ref="I45:J45"/>
    <mergeCell ref="C55:D55"/>
    <mergeCell ref="I36:J36"/>
    <mergeCell ref="C50:D50"/>
    <mergeCell ref="F50:G50"/>
    <mergeCell ref="I50:J50"/>
    <mergeCell ref="L50:M50"/>
    <mergeCell ref="I41:J41"/>
    <mergeCell ref="L41:M41"/>
    <mergeCell ref="C75:F75"/>
    <mergeCell ref="G75:J75"/>
    <mergeCell ref="K75:O75"/>
    <mergeCell ref="C68:O68"/>
    <mergeCell ref="C69:F69"/>
    <mergeCell ref="G69:J69"/>
    <mergeCell ref="K69:O69"/>
    <mergeCell ref="C70:F70"/>
    <mergeCell ref="G70:J70"/>
    <mergeCell ref="K70:O70"/>
    <mergeCell ref="C73:F73"/>
    <mergeCell ref="G73:J73"/>
    <mergeCell ref="K73:O73"/>
    <mergeCell ref="C74:F74"/>
    <mergeCell ref="G74:J74"/>
    <mergeCell ref="K74:O74"/>
    <mergeCell ref="C72:O72"/>
    <mergeCell ref="C71:F71"/>
    <mergeCell ref="G71:J71"/>
    <mergeCell ref="K71:O71"/>
    <mergeCell ref="O9:P9"/>
    <mergeCell ref="O15:P15"/>
    <mergeCell ref="O22:P22"/>
    <mergeCell ref="O35:P35"/>
    <mergeCell ref="O40:P40"/>
    <mergeCell ref="O45:P45"/>
    <mergeCell ref="O50:P50"/>
    <mergeCell ref="O55:P55"/>
    <mergeCell ref="C67:F67"/>
    <mergeCell ref="G67:J67"/>
    <mergeCell ref="K67:O67"/>
    <mergeCell ref="C27:M27"/>
    <mergeCell ref="C29:E29"/>
    <mergeCell ref="C30:E30"/>
    <mergeCell ref="C31:E31"/>
    <mergeCell ref="C32:E32"/>
    <mergeCell ref="C33:E33"/>
    <mergeCell ref="O26:O33"/>
    <mergeCell ref="F55:G55"/>
    <mergeCell ref="I55:J55"/>
    <mergeCell ref="L55:M55"/>
    <mergeCell ref="C51:D51"/>
    <mergeCell ref="F51:G51"/>
    <mergeCell ref="I51:J51"/>
  </mergeCells>
  <dataValidations count="3">
    <dataValidation allowBlank="1" sqref="C76 C68 C72 C80 C58" xr:uid="{00000000-0002-0000-0200-000000000000}"/>
    <dataValidation type="textLength" operator="lessThanOrEqual" allowBlank="1" showInputMessage="1" showErrorMessage="1" error="El texto es mayor a 400 palabras. Intenta reducir palabras. " prompt="Describe tu metodología de intervención en máximo 400 palabras. " sqref="C26:M26" xr:uid="{5D6BEEE0-B3C8-A344-ACA2-A936CBF4DE04}">
      <formula1>2410</formula1>
    </dataValidation>
    <dataValidation type="textLength" operator="lessThanOrEqual" allowBlank="1" showInputMessage="1" showErrorMessage="1" error="El texto supera las 130 palabras. Intenta reducir el texto. _x000a_" prompt="Describe tus objetivos generales en máximo 130 palabras. " sqref="C27:M27" xr:uid="{BE38524E-A3E8-934E-9FA4-FFADD8C262A1}">
      <formula1>804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Despegables!$Q$4:$Q$7</xm:f>
          </x14:formula1>
          <xm:sqref>O51:P51 O56:P56 O16:P16 O23:P23 O36:P36 O41:P41 O46:P46 O10:P10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Q65"/>
  <sheetViews>
    <sheetView zoomScale="115" zoomScaleNormal="115" workbookViewId="0">
      <selection activeCell="O27" sqref="O27"/>
    </sheetView>
  </sheetViews>
  <sheetFormatPr baseColWidth="10" defaultColWidth="10.83203125" defaultRowHeight="16"/>
  <cols>
    <col min="1" max="1" width="15.83203125" style="67" customWidth="1"/>
    <col min="2" max="2" width="4" style="53" customWidth="1"/>
    <col min="3" max="3" width="14" style="53" customWidth="1"/>
    <col min="4" max="4" width="9.6640625" style="53" customWidth="1"/>
    <col min="5" max="5" width="4.1640625" style="53" customWidth="1"/>
    <col min="6" max="7" width="10.83203125" style="53"/>
    <col min="8" max="8" width="3.5" style="53" customWidth="1"/>
    <col min="9" max="9" width="24.1640625" style="53" customWidth="1"/>
    <col min="10" max="10" width="10.83203125" style="53"/>
    <col min="11" max="11" width="2.1640625" style="53" customWidth="1"/>
    <col min="12" max="12" width="10.83203125" style="53"/>
    <col min="13" max="13" width="11.83203125" style="53" customWidth="1"/>
    <col min="14" max="14" width="3.6640625" style="53" customWidth="1"/>
    <col min="15" max="15" width="12" style="53" customWidth="1"/>
    <col min="16" max="16" width="0" style="53" hidden="1" customWidth="1"/>
    <col min="17" max="17" width="2.6640625" style="53" customWidth="1"/>
    <col min="18" max="16384" width="10.83203125" style="53"/>
  </cols>
  <sheetData>
    <row r="1" spans="2:17" ht="17" thickBot="1"/>
    <row r="2" spans="2:17" ht="16" customHeight="1">
      <c r="B2" s="458" t="s">
        <v>308</v>
      </c>
      <c r="C2" s="459"/>
      <c r="D2" s="459"/>
      <c r="E2" s="459"/>
      <c r="F2" s="459"/>
      <c r="G2" s="459"/>
      <c r="H2" s="459"/>
      <c r="I2" s="459"/>
      <c r="J2" s="459"/>
      <c r="K2" s="459"/>
      <c r="L2" s="459"/>
      <c r="M2" s="459"/>
      <c r="N2" s="459"/>
      <c r="O2" s="459"/>
      <c r="P2" s="459"/>
      <c r="Q2" s="460"/>
    </row>
    <row r="3" spans="2:17" ht="16" customHeight="1">
      <c r="B3" s="461"/>
      <c r="C3" s="462"/>
      <c r="D3" s="462"/>
      <c r="E3" s="462"/>
      <c r="F3" s="462"/>
      <c r="G3" s="462"/>
      <c r="H3" s="462"/>
      <c r="I3" s="462"/>
      <c r="J3" s="462"/>
      <c r="K3" s="462"/>
      <c r="L3" s="462"/>
      <c r="M3" s="462"/>
      <c r="N3" s="462"/>
      <c r="O3" s="462"/>
      <c r="P3" s="462"/>
      <c r="Q3" s="463"/>
    </row>
    <row r="4" spans="2:17" ht="29" customHeight="1">
      <c r="B4" s="472" t="s">
        <v>297</v>
      </c>
      <c r="C4" s="473"/>
      <c r="D4" s="473"/>
      <c r="E4" s="473"/>
      <c r="F4" s="473"/>
      <c r="G4" s="473"/>
      <c r="H4" s="473"/>
      <c r="I4" s="473"/>
      <c r="J4" s="473"/>
      <c r="K4" s="473"/>
      <c r="L4" s="473"/>
      <c r="M4" s="473"/>
      <c r="N4" s="473"/>
      <c r="O4" s="473"/>
      <c r="P4" s="473"/>
      <c r="Q4" s="474"/>
    </row>
    <row r="5" spans="2:17" ht="40" customHeight="1">
      <c r="B5" s="464" t="s">
        <v>87</v>
      </c>
      <c r="C5" s="465"/>
      <c r="D5" s="465"/>
      <c r="E5" s="465"/>
      <c r="F5" s="465"/>
      <c r="G5" s="465"/>
      <c r="H5" s="465"/>
      <c r="I5" s="465"/>
      <c r="J5" s="465"/>
      <c r="K5" s="465"/>
      <c r="L5" s="465"/>
      <c r="M5" s="465"/>
      <c r="N5" s="465"/>
      <c r="O5" s="465"/>
      <c r="P5" s="465"/>
      <c r="Q5" s="466"/>
    </row>
    <row r="6" spans="2:17" ht="13" customHeight="1">
      <c r="B6" s="55"/>
      <c r="C6" s="123"/>
      <c r="D6" s="123"/>
      <c r="E6" s="123"/>
      <c r="F6" s="123"/>
      <c r="G6" s="123"/>
      <c r="H6" s="123"/>
      <c r="I6" s="123"/>
      <c r="J6" s="123"/>
      <c r="K6" s="123"/>
      <c r="L6" s="123"/>
      <c r="M6" s="123"/>
      <c r="N6" s="123"/>
      <c r="O6" s="123"/>
      <c r="P6" s="265"/>
      <c r="Q6" s="57"/>
    </row>
    <row r="7" spans="2:17" ht="108" customHeight="1">
      <c r="B7" s="55"/>
      <c r="C7" s="470" t="s">
        <v>417</v>
      </c>
      <c r="D7" s="470"/>
      <c r="E7" s="470"/>
      <c r="F7" s="470"/>
      <c r="G7" s="470"/>
      <c r="H7" s="470"/>
      <c r="I7" s="470"/>
      <c r="J7" s="470"/>
      <c r="K7" s="470"/>
      <c r="L7" s="470"/>
      <c r="M7" s="470"/>
      <c r="N7" s="470"/>
      <c r="O7" s="470"/>
      <c r="P7" s="265"/>
      <c r="Q7" s="57"/>
    </row>
    <row r="8" spans="2:17" ht="11" customHeight="1">
      <c r="B8" s="55"/>
      <c r="C8" s="90"/>
      <c r="D8" s="90"/>
      <c r="E8" s="90"/>
      <c r="F8" s="90"/>
      <c r="G8" s="90"/>
      <c r="H8" s="90"/>
      <c r="I8" s="90"/>
      <c r="J8" s="90"/>
      <c r="K8" s="90"/>
      <c r="L8" s="90"/>
      <c r="M8" s="90"/>
      <c r="N8" s="90"/>
      <c r="O8" s="90"/>
      <c r="P8" s="265"/>
      <c r="Q8" s="57"/>
    </row>
    <row r="9" spans="2:17" ht="24" customHeight="1" thickBot="1">
      <c r="B9" s="68" t="s">
        <v>88</v>
      </c>
      <c r="C9" s="52"/>
      <c r="D9" s="56"/>
      <c r="E9" s="56"/>
      <c r="F9" s="56"/>
      <c r="G9" s="56"/>
      <c r="H9" s="56"/>
      <c r="I9" s="56"/>
      <c r="J9" s="56"/>
      <c r="K9" s="56"/>
      <c r="L9" s="56"/>
      <c r="M9" s="56"/>
      <c r="N9" s="56"/>
      <c r="O9" s="56"/>
      <c r="P9" s="56"/>
      <c r="Q9" s="57"/>
    </row>
    <row r="10" spans="2:17" ht="150" customHeight="1" thickBot="1">
      <c r="B10" s="55"/>
      <c r="C10" s="537" t="s">
        <v>790</v>
      </c>
      <c r="D10" s="538"/>
      <c r="E10" s="538"/>
      <c r="F10" s="538"/>
      <c r="G10" s="538"/>
      <c r="H10" s="538"/>
      <c r="I10" s="538"/>
      <c r="J10" s="538"/>
      <c r="K10" s="538"/>
      <c r="L10" s="538"/>
      <c r="M10" s="538"/>
      <c r="N10" s="538"/>
      <c r="O10" s="539"/>
      <c r="P10" s="56"/>
      <c r="Q10" s="57"/>
    </row>
    <row r="11" spans="2:17" ht="11" customHeight="1">
      <c r="B11" s="55"/>
      <c r="C11" s="76"/>
      <c r="D11" s="56"/>
      <c r="E11" s="56"/>
      <c r="F11" s="56"/>
      <c r="G11" s="56"/>
      <c r="H11" s="56"/>
      <c r="I11" s="56"/>
      <c r="J11" s="56"/>
      <c r="K11" s="56"/>
      <c r="L11" s="56"/>
      <c r="M11" s="56"/>
      <c r="N11" s="56"/>
      <c r="O11" s="56"/>
      <c r="P11" s="56"/>
      <c r="Q11" s="57"/>
    </row>
    <row r="12" spans="2:17" ht="22" customHeight="1">
      <c r="B12" s="68" t="s">
        <v>90</v>
      </c>
      <c r="C12" s="69"/>
      <c r="D12" s="56"/>
      <c r="E12" s="56"/>
      <c r="F12" s="56"/>
      <c r="G12" s="56"/>
      <c r="H12" s="56"/>
      <c r="I12" s="56"/>
      <c r="J12" s="56"/>
      <c r="K12" s="56"/>
      <c r="L12" s="56"/>
      <c r="M12" s="56"/>
      <c r="N12" s="56"/>
      <c r="O12" s="46" t="s">
        <v>609</v>
      </c>
      <c r="P12" s="46" t="s">
        <v>610</v>
      </c>
      <c r="Q12" s="57"/>
    </row>
    <row r="13" spans="2:17" ht="19" customHeight="1" thickBot="1">
      <c r="B13" s="55"/>
      <c r="C13" s="481">
        <v>1</v>
      </c>
      <c r="D13" s="481"/>
      <c r="E13" s="56"/>
      <c r="F13" s="481">
        <v>2</v>
      </c>
      <c r="G13" s="481"/>
      <c r="H13" s="56"/>
      <c r="I13" s="481">
        <v>3</v>
      </c>
      <c r="J13" s="481"/>
      <c r="K13" s="56"/>
      <c r="L13" s="481">
        <v>4</v>
      </c>
      <c r="M13" s="481"/>
      <c r="N13" s="56"/>
      <c r="O13" s="532" t="s">
        <v>257</v>
      </c>
      <c r="P13" s="532"/>
      <c r="Q13" s="57"/>
    </row>
    <row r="14" spans="2:17" ht="96" customHeight="1" thickBot="1">
      <c r="B14" s="55"/>
      <c r="C14" s="545" t="s">
        <v>217</v>
      </c>
      <c r="D14" s="546"/>
      <c r="E14" s="56"/>
      <c r="F14" s="545" t="s">
        <v>89</v>
      </c>
      <c r="G14" s="546"/>
      <c r="H14" s="56"/>
      <c r="I14" s="545" t="s">
        <v>218</v>
      </c>
      <c r="J14" s="546"/>
      <c r="K14" s="56"/>
      <c r="L14" s="545" t="s">
        <v>219</v>
      </c>
      <c r="M14" s="546"/>
      <c r="N14" s="56"/>
      <c r="O14" s="71"/>
      <c r="P14" s="71"/>
      <c r="Q14" s="57"/>
    </row>
    <row r="15" spans="2:17" ht="12" customHeight="1" thickBot="1">
      <c r="B15" s="55"/>
      <c r="C15" s="43"/>
      <c r="D15" s="56"/>
      <c r="E15" s="56"/>
      <c r="F15" s="56"/>
      <c r="G15" s="56"/>
      <c r="H15" s="56"/>
      <c r="I15" s="56"/>
      <c r="J15" s="56"/>
      <c r="K15" s="56"/>
      <c r="L15" s="56"/>
      <c r="M15" s="56"/>
      <c r="N15" s="56"/>
      <c r="O15" s="56"/>
      <c r="P15" s="56"/>
      <c r="Q15" s="57"/>
    </row>
    <row r="16" spans="2:17" ht="131" customHeight="1" thickBot="1">
      <c r="B16" s="55"/>
      <c r="C16" s="537" t="s">
        <v>803</v>
      </c>
      <c r="D16" s="528"/>
      <c r="E16" s="528"/>
      <c r="F16" s="528"/>
      <c r="G16" s="528"/>
      <c r="H16" s="528"/>
      <c r="I16" s="528"/>
      <c r="J16" s="528"/>
      <c r="K16" s="528"/>
      <c r="L16" s="528"/>
      <c r="M16" s="529"/>
      <c r="N16" s="56"/>
      <c r="O16" s="139" t="s">
        <v>796</v>
      </c>
      <c r="P16" s="56"/>
      <c r="Q16" s="57"/>
    </row>
    <row r="17" spans="2:17" ht="23">
      <c r="B17" s="68" t="s">
        <v>91</v>
      </c>
      <c r="C17" s="69"/>
      <c r="D17" s="56"/>
      <c r="E17" s="56"/>
      <c r="F17" s="56"/>
      <c r="G17" s="56"/>
      <c r="H17" s="56"/>
      <c r="I17" s="56"/>
      <c r="J17" s="56"/>
      <c r="K17" s="56"/>
      <c r="L17" s="56"/>
      <c r="M17" s="56"/>
      <c r="N17" s="56"/>
      <c r="O17" s="56"/>
      <c r="P17" s="56"/>
      <c r="Q17" s="57"/>
    </row>
    <row r="18" spans="2:17" ht="15" customHeight="1" thickBot="1">
      <c r="B18" s="55"/>
      <c r="C18" s="481">
        <v>1</v>
      </c>
      <c r="D18" s="481"/>
      <c r="E18" s="56"/>
      <c r="F18" s="481">
        <v>2</v>
      </c>
      <c r="G18" s="481"/>
      <c r="H18" s="56"/>
      <c r="I18" s="481">
        <v>3</v>
      </c>
      <c r="J18" s="481"/>
      <c r="K18" s="56"/>
      <c r="L18" s="481">
        <v>4</v>
      </c>
      <c r="M18" s="481"/>
      <c r="N18" s="56"/>
      <c r="O18" s="532" t="s">
        <v>257</v>
      </c>
      <c r="P18" s="532"/>
      <c r="Q18" s="57"/>
    </row>
    <row r="19" spans="2:17" ht="94" customHeight="1" thickBot="1">
      <c r="B19" s="55"/>
      <c r="C19" s="545" t="s">
        <v>321</v>
      </c>
      <c r="D19" s="546"/>
      <c r="E19" s="56"/>
      <c r="F19" s="545" t="s">
        <v>322</v>
      </c>
      <c r="G19" s="546"/>
      <c r="H19" s="56"/>
      <c r="I19" s="545" t="s">
        <v>323</v>
      </c>
      <c r="J19" s="546"/>
      <c r="K19" s="56"/>
      <c r="L19" s="545" t="s">
        <v>220</v>
      </c>
      <c r="M19" s="546"/>
      <c r="N19" s="56"/>
      <c r="O19" s="71"/>
      <c r="P19" s="71"/>
      <c r="Q19" s="57"/>
    </row>
    <row r="20" spans="2:17" ht="14" customHeight="1" thickBot="1">
      <c r="B20" s="55"/>
      <c r="C20" s="43"/>
      <c r="D20" s="56"/>
      <c r="E20" s="56"/>
      <c r="F20" s="56"/>
      <c r="G20" s="56"/>
      <c r="H20" s="56"/>
      <c r="I20" s="56"/>
      <c r="J20" s="56"/>
      <c r="K20" s="56"/>
      <c r="L20" s="56"/>
      <c r="M20" s="56"/>
      <c r="N20" s="56"/>
      <c r="O20" s="56"/>
      <c r="P20" s="56"/>
      <c r="Q20" s="57"/>
    </row>
    <row r="21" spans="2:17" ht="84" customHeight="1" thickBot="1">
      <c r="B21" s="55"/>
      <c r="C21" s="537" t="s">
        <v>791</v>
      </c>
      <c r="D21" s="528"/>
      <c r="E21" s="528"/>
      <c r="F21" s="528"/>
      <c r="G21" s="528"/>
      <c r="H21" s="528"/>
      <c r="I21" s="528"/>
      <c r="J21" s="528"/>
      <c r="K21" s="528"/>
      <c r="L21" s="528"/>
      <c r="M21" s="529"/>
      <c r="N21" s="56"/>
      <c r="O21" s="139" t="s">
        <v>797</v>
      </c>
      <c r="P21" s="56"/>
      <c r="Q21" s="57"/>
    </row>
    <row r="22" spans="2:17" ht="7" customHeight="1" thickBot="1">
      <c r="B22" s="55"/>
      <c r="C22" s="77"/>
      <c r="D22" s="78"/>
      <c r="E22" s="78"/>
      <c r="F22" s="78"/>
      <c r="G22" s="78"/>
      <c r="H22" s="78"/>
      <c r="I22" s="78"/>
      <c r="J22" s="78"/>
      <c r="K22" s="78"/>
      <c r="L22" s="78"/>
      <c r="M22" s="78"/>
      <c r="N22" s="56"/>
      <c r="O22" s="79"/>
      <c r="P22" s="56"/>
      <c r="Q22" s="57"/>
    </row>
    <row r="23" spans="2:17" ht="65" customHeight="1" thickBot="1">
      <c r="B23" s="55"/>
      <c r="C23" s="585" t="s">
        <v>763</v>
      </c>
      <c r="D23" s="590"/>
      <c r="E23" s="590"/>
      <c r="F23" s="590"/>
      <c r="G23" s="590"/>
      <c r="H23" s="590"/>
      <c r="I23" s="590"/>
      <c r="J23" s="590"/>
      <c r="K23" s="590"/>
      <c r="L23" s="590"/>
      <c r="M23" s="590"/>
      <c r="N23" s="590"/>
      <c r="O23" s="591"/>
      <c r="P23" s="56"/>
      <c r="Q23" s="57"/>
    </row>
    <row r="24" spans="2:17" ht="23">
      <c r="B24" s="68" t="s">
        <v>161</v>
      </c>
      <c r="C24" s="69"/>
      <c r="D24" s="56"/>
      <c r="E24" s="56"/>
      <c r="F24" s="56"/>
      <c r="G24" s="56"/>
      <c r="H24" s="56"/>
      <c r="I24" s="56"/>
      <c r="J24" s="56"/>
      <c r="K24" s="56"/>
      <c r="L24" s="56"/>
      <c r="M24" s="56"/>
      <c r="N24" s="56"/>
      <c r="O24" s="56"/>
      <c r="P24" s="56"/>
      <c r="Q24" s="57"/>
    </row>
    <row r="25" spans="2:17" ht="21">
      <c r="B25" s="68"/>
      <c r="C25" s="43" t="s">
        <v>326</v>
      </c>
      <c r="D25" s="56"/>
      <c r="E25" s="56"/>
      <c r="F25" s="56"/>
      <c r="G25" s="56"/>
      <c r="H25" s="56"/>
      <c r="I25" s="56"/>
      <c r="J25" s="56"/>
      <c r="K25" s="56"/>
      <c r="L25" s="56"/>
      <c r="M25" s="56"/>
      <c r="N25" s="56"/>
      <c r="O25" s="56"/>
      <c r="P25" s="56"/>
      <c r="Q25" s="57"/>
    </row>
    <row r="26" spans="2:17" ht="27" customHeight="1" thickBot="1">
      <c r="B26" s="55"/>
      <c r="C26" s="481">
        <v>1</v>
      </c>
      <c r="D26" s="481"/>
      <c r="E26" s="56"/>
      <c r="F26" s="481">
        <v>2</v>
      </c>
      <c r="G26" s="481"/>
      <c r="H26" s="56"/>
      <c r="I26" s="481">
        <v>3</v>
      </c>
      <c r="J26" s="481"/>
      <c r="K26" s="56"/>
      <c r="L26" s="481">
        <v>4</v>
      </c>
      <c r="M26" s="481"/>
      <c r="N26" s="56"/>
      <c r="O26" s="532" t="s">
        <v>257</v>
      </c>
      <c r="P26" s="532"/>
      <c r="Q26" s="57"/>
    </row>
    <row r="27" spans="2:17" ht="109" customHeight="1" thickBot="1">
      <c r="B27" s="55"/>
      <c r="C27" s="545" t="s">
        <v>324</v>
      </c>
      <c r="D27" s="546"/>
      <c r="E27" s="56"/>
      <c r="F27" s="545" t="s">
        <v>325</v>
      </c>
      <c r="G27" s="546"/>
      <c r="H27" s="56"/>
      <c r="I27" s="545" t="s">
        <v>301</v>
      </c>
      <c r="J27" s="546"/>
      <c r="K27" s="56"/>
      <c r="L27" s="545" t="s">
        <v>92</v>
      </c>
      <c r="M27" s="546"/>
      <c r="N27" s="56"/>
      <c r="O27" s="71"/>
      <c r="P27" s="71"/>
      <c r="Q27" s="57"/>
    </row>
    <row r="28" spans="2:17" ht="11" customHeight="1" thickBot="1">
      <c r="B28" s="55"/>
      <c r="C28" s="43"/>
      <c r="D28" s="56"/>
      <c r="E28" s="56"/>
      <c r="F28" s="56"/>
      <c r="G28" s="56"/>
      <c r="H28" s="56"/>
      <c r="I28" s="56"/>
      <c r="J28" s="56"/>
      <c r="K28" s="56"/>
      <c r="L28" s="56"/>
      <c r="M28" s="56"/>
      <c r="N28" s="56"/>
      <c r="O28" s="56"/>
      <c r="P28" s="56"/>
      <c r="Q28" s="57"/>
    </row>
    <row r="29" spans="2:17" ht="102" customHeight="1" thickBot="1">
      <c r="B29" s="55"/>
      <c r="C29" s="585" t="s">
        <v>764</v>
      </c>
      <c r="D29" s="586"/>
      <c r="E29" s="586"/>
      <c r="F29" s="586"/>
      <c r="G29" s="586"/>
      <c r="H29" s="586"/>
      <c r="I29" s="586"/>
      <c r="J29" s="586"/>
      <c r="K29" s="586"/>
      <c r="L29" s="586"/>
      <c r="M29" s="587"/>
      <c r="N29" s="56"/>
      <c r="O29" s="139" t="s">
        <v>798</v>
      </c>
      <c r="P29" s="56"/>
      <c r="Q29" s="57"/>
    </row>
    <row r="30" spans="2:17" ht="11" customHeight="1" thickBot="1">
      <c r="B30" s="55"/>
      <c r="C30" s="76"/>
      <c r="D30" s="56"/>
      <c r="E30" s="56"/>
      <c r="F30" s="56"/>
      <c r="G30" s="56"/>
      <c r="H30" s="56"/>
      <c r="I30" s="56"/>
      <c r="J30" s="56"/>
      <c r="K30" s="56"/>
      <c r="L30" s="56"/>
      <c r="M30" s="56"/>
      <c r="N30" s="56"/>
      <c r="O30" s="56"/>
      <c r="P30" s="56"/>
      <c r="Q30" s="57"/>
    </row>
    <row r="31" spans="2:17" ht="130" customHeight="1" thickBot="1">
      <c r="B31" s="55"/>
      <c r="C31" s="571" t="s">
        <v>765</v>
      </c>
      <c r="D31" s="572"/>
      <c r="E31" s="572"/>
      <c r="F31" s="572"/>
      <c r="G31" s="572"/>
      <c r="H31" s="572"/>
      <c r="I31" s="572"/>
      <c r="J31" s="572"/>
      <c r="K31" s="572"/>
      <c r="L31" s="572"/>
      <c r="M31" s="573"/>
      <c r="N31" s="56"/>
      <c r="O31" s="139" t="s">
        <v>798</v>
      </c>
      <c r="P31" s="56"/>
      <c r="Q31" s="57"/>
    </row>
    <row r="32" spans="2:17" ht="24" customHeight="1" thickBot="1">
      <c r="B32" s="55"/>
      <c r="C32" s="588" t="s">
        <v>10</v>
      </c>
      <c r="D32" s="588"/>
      <c r="E32" s="588"/>
      <c r="F32" s="588"/>
      <c r="G32" s="588"/>
      <c r="H32" s="56"/>
      <c r="I32" s="56"/>
      <c r="J32" s="589" t="s">
        <v>15</v>
      </c>
      <c r="K32" s="589"/>
      <c r="L32" s="589"/>
      <c r="M32" s="589"/>
      <c r="N32" s="589"/>
      <c r="O32" s="589"/>
      <c r="P32" s="271"/>
      <c r="Q32" s="57"/>
    </row>
    <row r="33" spans="2:17" ht="24" customHeight="1" thickBot="1">
      <c r="B33" s="55"/>
      <c r="C33" s="486"/>
      <c r="D33" s="489"/>
      <c r="E33" s="489"/>
      <c r="F33" s="489"/>
      <c r="G33" s="487"/>
      <c r="H33" s="56"/>
      <c r="I33" s="56"/>
      <c r="J33" s="486"/>
      <c r="K33" s="489"/>
      <c r="L33" s="489"/>
      <c r="M33" s="489"/>
      <c r="N33" s="489"/>
      <c r="O33" s="487"/>
      <c r="P33" s="56"/>
      <c r="Q33" s="57"/>
    </row>
    <row r="34" spans="2:17" ht="9" customHeight="1">
      <c r="B34" s="55"/>
      <c r="C34" s="76"/>
      <c r="D34" s="56"/>
      <c r="E34" s="56"/>
      <c r="F34" s="56"/>
      <c r="G34" s="56"/>
      <c r="H34" s="56"/>
      <c r="I34" s="56"/>
      <c r="J34" s="56"/>
      <c r="K34" s="56"/>
      <c r="L34" s="56"/>
      <c r="M34" s="56"/>
      <c r="N34" s="56"/>
      <c r="O34" s="56"/>
      <c r="P34" s="56"/>
      <c r="Q34" s="57"/>
    </row>
    <row r="35" spans="2:17" ht="24" customHeight="1" thickBot="1">
      <c r="B35" s="55"/>
      <c r="C35" s="80" t="s">
        <v>162</v>
      </c>
      <c r="D35" s="81"/>
      <c r="E35" s="81"/>
      <c r="F35" s="81"/>
      <c r="G35" s="81"/>
      <c r="H35" s="56"/>
      <c r="I35" s="56"/>
      <c r="J35" s="56"/>
      <c r="K35" s="56"/>
      <c r="L35" s="56"/>
      <c r="M35" s="56"/>
      <c r="N35" s="56"/>
      <c r="O35" s="56"/>
      <c r="P35" s="56"/>
      <c r="Q35" s="57"/>
    </row>
    <row r="36" spans="2:17" ht="130" customHeight="1" thickBot="1">
      <c r="B36" s="55"/>
      <c r="C36" s="571" t="s">
        <v>766</v>
      </c>
      <c r="D36" s="572"/>
      <c r="E36" s="572"/>
      <c r="F36" s="572"/>
      <c r="G36" s="572"/>
      <c r="H36" s="572"/>
      <c r="I36" s="572"/>
      <c r="J36" s="572"/>
      <c r="K36" s="572"/>
      <c r="L36" s="572"/>
      <c r="M36" s="573"/>
      <c r="N36" s="56"/>
      <c r="O36" s="139" t="s">
        <v>799</v>
      </c>
      <c r="P36" s="56"/>
      <c r="Q36" s="57"/>
    </row>
    <row r="37" spans="2:17" ht="31" customHeight="1">
      <c r="B37" s="68" t="s">
        <v>109</v>
      </c>
      <c r="C37" s="70"/>
      <c r="D37" s="45"/>
      <c r="E37" s="45"/>
      <c r="F37" s="45"/>
      <c r="G37" s="45"/>
      <c r="H37" s="45"/>
      <c r="I37" s="45"/>
      <c r="J37" s="45"/>
      <c r="K37" s="45"/>
      <c r="L37" s="45"/>
      <c r="M37" s="45"/>
      <c r="N37" s="45"/>
      <c r="O37" s="45"/>
      <c r="P37" s="45"/>
      <c r="Q37" s="57"/>
    </row>
    <row r="38" spans="2:17" ht="36" customHeight="1" thickBot="1">
      <c r="B38" s="55"/>
      <c r="C38" s="470" t="s">
        <v>306</v>
      </c>
      <c r="D38" s="470"/>
      <c r="E38" s="470"/>
      <c r="F38" s="470"/>
      <c r="G38" s="470"/>
      <c r="H38" s="470"/>
      <c r="I38" s="470"/>
      <c r="J38" s="470"/>
      <c r="K38" s="470"/>
      <c r="L38" s="470"/>
      <c r="M38" s="470"/>
      <c r="N38" s="470"/>
      <c r="O38" s="470"/>
      <c r="P38" s="265"/>
      <c r="Q38" s="57"/>
    </row>
    <row r="39" spans="2:17" ht="49" customHeight="1" thickBot="1">
      <c r="B39" s="55"/>
      <c r="C39" s="574"/>
      <c r="D39" s="575"/>
      <c r="E39" s="576"/>
      <c r="F39" s="577" t="s">
        <v>792</v>
      </c>
      <c r="G39" s="578"/>
      <c r="H39" s="578"/>
      <c r="I39" s="578"/>
      <c r="J39" s="578"/>
      <c r="K39" s="578"/>
      <c r="L39" s="578"/>
      <c r="M39" s="579"/>
      <c r="N39" s="56"/>
      <c r="O39" s="139" t="s">
        <v>800</v>
      </c>
      <c r="P39" s="56"/>
      <c r="Q39" s="57"/>
    </row>
    <row r="40" spans="2:17" ht="49" customHeight="1" thickBot="1">
      <c r="B40" s="55"/>
      <c r="C40" s="574"/>
      <c r="D40" s="575"/>
      <c r="E40" s="576"/>
      <c r="F40" s="577" t="s">
        <v>792</v>
      </c>
      <c r="G40" s="578"/>
      <c r="H40" s="578"/>
      <c r="I40" s="578"/>
      <c r="J40" s="578"/>
      <c r="K40" s="578"/>
      <c r="L40" s="578"/>
      <c r="M40" s="579"/>
      <c r="N40" s="56"/>
      <c r="O40" s="139" t="s">
        <v>800</v>
      </c>
      <c r="P40" s="56"/>
      <c r="Q40" s="57"/>
    </row>
    <row r="41" spans="2:17" ht="49" customHeight="1" thickBot="1">
      <c r="B41" s="55"/>
      <c r="C41" s="574"/>
      <c r="D41" s="575"/>
      <c r="E41" s="576"/>
      <c r="F41" s="577" t="s">
        <v>792</v>
      </c>
      <c r="G41" s="578"/>
      <c r="H41" s="578"/>
      <c r="I41" s="578"/>
      <c r="J41" s="578"/>
      <c r="K41" s="578"/>
      <c r="L41" s="578"/>
      <c r="M41" s="579"/>
      <c r="N41" s="56"/>
      <c r="O41" s="139" t="s">
        <v>800</v>
      </c>
      <c r="P41" s="56"/>
      <c r="Q41" s="57"/>
    </row>
    <row r="42" spans="2:17" ht="49" customHeight="1" thickBot="1">
      <c r="B42" s="55"/>
      <c r="C42" s="574"/>
      <c r="D42" s="575"/>
      <c r="E42" s="576"/>
      <c r="F42" s="577" t="s">
        <v>792</v>
      </c>
      <c r="G42" s="578"/>
      <c r="H42" s="578"/>
      <c r="I42" s="578"/>
      <c r="J42" s="578"/>
      <c r="K42" s="578"/>
      <c r="L42" s="578"/>
      <c r="M42" s="579"/>
      <c r="N42" s="56"/>
      <c r="O42" s="139" t="s">
        <v>800</v>
      </c>
      <c r="P42" s="56"/>
      <c r="Q42" s="57"/>
    </row>
    <row r="43" spans="2:17" ht="49" customHeight="1" thickBot="1">
      <c r="B43" s="55"/>
      <c r="C43" s="574"/>
      <c r="D43" s="575"/>
      <c r="E43" s="576"/>
      <c r="F43" s="577" t="s">
        <v>792</v>
      </c>
      <c r="G43" s="578"/>
      <c r="H43" s="578"/>
      <c r="I43" s="578"/>
      <c r="J43" s="578"/>
      <c r="K43" s="578"/>
      <c r="L43" s="578"/>
      <c r="M43" s="579"/>
      <c r="N43" s="56"/>
      <c r="O43" s="139" t="s">
        <v>800</v>
      </c>
      <c r="P43" s="56"/>
      <c r="Q43" s="57"/>
    </row>
    <row r="44" spans="2:17" ht="27" customHeight="1">
      <c r="B44" s="82" t="s">
        <v>418</v>
      </c>
      <c r="C44" s="56"/>
      <c r="D44" s="56"/>
      <c r="E44" s="56"/>
      <c r="F44" s="56"/>
      <c r="G44" s="56"/>
      <c r="H44" s="70"/>
      <c r="I44" s="56"/>
      <c r="J44" s="70"/>
      <c r="K44" s="45"/>
      <c r="L44" s="45"/>
      <c r="M44" s="45"/>
      <c r="N44" s="45"/>
      <c r="O44" s="45"/>
      <c r="P44" s="45"/>
      <c r="Q44" s="57"/>
    </row>
    <row r="45" spans="2:17" ht="28" customHeight="1" thickBot="1">
      <c r="B45" s="55"/>
      <c r="C45" s="470" t="s">
        <v>307</v>
      </c>
      <c r="D45" s="470"/>
      <c r="E45" s="470"/>
      <c r="F45" s="470"/>
      <c r="G45" s="470"/>
      <c r="H45" s="470"/>
      <c r="I45" s="470"/>
      <c r="J45" s="470"/>
      <c r="K45" s="470"/>
      <c r="L45" s="470"/>
      <c r="M45" s="470"/>
      <c r="N45" s="470"/>
      <c r="O45" s="470"/>
      <c r="P45" s="265"/>
      <c r="Q45" s="57"/>
    </row>
    <row r="46" spans="2:17" ht="45" customHeight="1" thickBot="1">
      <c r="B46" s="55"/>
      <c r="C46" s="583"/>
      <c r="D46" s="584"/>
      <c r="E46" s="506" t="s">
        <v>792</v>
      </c>
      <c r="F46" s="507"/>
      <c r="G46" s="507"/>
      <c r="H46" s="507"/>
      <c r="I46" s="507"/>
      <c r="J46" s="507"/>
      <c r="K46" s="507"/>
      <c r="L46" s="507"/>
      <c r="M46" s="508"/>
      <c r="N46" s="45"/>
      <c r="O46" s="139" t="s">
        <v>800</v>
      </c>
      <c r="P46" s="56"/>
      <c r="Q46" s="57"/>
    </row>
    <row r="47" spans="2:17" ht="45" customHeight="1" thickBot="1">
      <c r="B47" s="55"/>
      <c r="C47" s="583"/>
      <c r="D47" s="584"/>
      <c r="E47" s="506" t="s">
        <v>792</v>
      </c>
      <c r="F47" s="507"/>
      <c r="G47" s="507"/>
      <c r="H47" s="507"/>
      <c r="I47" s="507"/>
      <c r="J47" s="507"/>
      <c r="K47" s="507"/>
      <c r="L47" s="507"/>
      <c r="M47" s="508"/>
      <c r="N47" s="45"/>
      <c r="O47" s="139" t="s">
        <v>800</v>
      </c>
      <c r="P47" s="56"/>
      <c r="Q47" s="57"/>
    </row>
    <row r="48" spans="2:17" ht="45" customHeight="1" thickBot="1">
      <c r="B48" s="55"/>
      <c r="C48" s="583"/>
      <c r="D48" s="584"/>
      <c r="E48" s="506" t="s">
        <v>792</v>
      </c>
      <c r="F48" s="507"/>
      <c r="G48" s="507"/>
      <c r="H48" s="507"/>
      <c r="I48" s="507"/>
      <c r="J48" s="507"/>
      <c r="K48" s="507"/>
      <c r="L48" s="507"/>
      <c r="M48" s="508"/>
      <c r="N48" s="45"/>
      <c r="O48" s="139" t="s">
        <v>800</v>
      </c>
      <c r="P48" s="56"/>
      <c r="Q48" s="57"/>
    </row>
    <row r="49" spans="2:17" ht="45" customHeight="1" thickBot="1">
      <c r="B49" s="55"/>
      <c r="C49" s="583"/>
      <c r="D49" s="584"/>
      <c r="E49" s="506" t="s">
        <v>792</v>
      </c>
      <c r="F49" s="507"/>
      <c r="G49" s="507"/>
      <c r="H49" s="507"/>
      <c r="I49" s="507"/>
      <c r="J49" s="507"/>
      <c r="K49" s="507"/>
      <c r="L49" s="507"/>
      <c r="M49" s="508"/>
      <c r="N49" s="45"/>
      <c r="O49" s="139" t="s">
        <v>800</v>
      </c>
      <c r="P49" s="56"/>
      <c r="Q49" s="57"/>
    </row>
    <row r="50" spans="2:17" ht="45" customHeight="1" thickBot="1">
      <c r="B50" s="55"/>
      <c r="C50" s="583"/>
      <c r="D50" s="584"/>
      <c r="E50" s="506" t="s">
        <v>792</v>
      </c>
      <c r="F50" s="507"/>
      <c r="G50" s="507"/>
      <c r="H50" s="507"/>
      <c r="I50" s="507"/>
      <c r="J50" s="507"/>
      <c r="K50" s="507"/>
      <c r="L50" s="507"/>
      <c r="M50" s="508"/>
      <c r="N50" s="45"/>
      <c r="O50" s="139" t="s">
        <v>800</v>
      </c>
      <c r="P50" s="56"/>
      <c r="Q50" s="57"/>
    </row>
    <row r="51" spans="2:17" ht="45" customHeight="1" thickBot="1">
      <c r="B51" s="55"/>
      <c r="C51" s="583"/>
      <c r="D51" s="584"/>
      <c r="E51" s="506" t="s">
        <v>792</v>
      </c>
      <c r="F51" s="507"/>
      <c r="G51" s="507"/>
      <c r="H51" s="507"/>
      <c r="I51" s="507"/>
      <c r="J51" s="507"/>
      <c r="K51" s="507"/>
      <c r="L51" s="507"/>
      <c r="M51" s="508"/>
      <c r="N51" s="45"/>
      <c r="O51" s="139" t="s">
        <v>800</v>
      </c>
      <c r="P51" s="56"/>
      <c r="Q51" s="57"/>
    </row>
    <row r="52" spans="2:17" ht="31" customHeight="1">
      <c r="B52" s="68" t="s">
        <v>221</v>
      </c>
      <c r="C52" s="69"/>
      <c r="D52" s="56"/>
      <c r="E52" s="56"/>
      <c r="F52" s="56"/>
      <c r="G52" s="56"/>
      <c r="H52" s="56"/>
      <c r="I52" s="56"/>
      <c r="J52" s="56"/>
      <c r="K52" s="56"/>
      <c r="L52" s="56"/>
      <c r="M52" s="56"/>
      <c r="N52" s="56"/>
      <c r="O52" s="56"/>
      <c r="P52" s="56"/>
      <c r="Q52" s="57"/>
    </row>
    <row r="53" spans="2:17" ht="11" customHeight="1" thickBot="1">
      <c r="B53" s="55"/>
      <c r="C53" s="43"/>
      <c r="D53" s="56"/>
      <c r="E53" s="56"/>
      <c r="F53" s="56"/>
      <c r="G53" s="56"/>
      <c r="H53" s="56"/>
      <c r="I53" s="56"/>
      <c r="J53" s="56"/>
      <c r="K53" s="56"/>
      <c r="L53" s="56"/>
      <c r="M53" s="56"/>
      <c r="N53" s="56"/>
      <c r="O53" s="56"/>
      <c r="P53" s="56"/>
      <c r="Q53" s="57"/>
    </row>
    <row r="54" spans="2:17" ht="102" customHeight="1" thickBot="1">
      <c r="B54" s="55"/>
      <c r="C54" s="537" t="s">
        <v>793</v>
      </c>
      <c r="D54" s="528"/>
      <c r="E54" s="528"/>
      <c r="F54" s="528"/>
      <c r="G54" s="528"/>
      <c r="H54" s="528"/>
      <c r="I54" s="528"/>
      <c r="J54" s="528"/>
      <c r="K54" s="528"/>
      <c r="L54" s="528"/>
      <c r="M54" s="529"/>
      <c r="N54" s="56"/>
      <c r="O54" s="139" t="s">
        <v>801</v>
      </c>
      <c r="P54" s="56"/>
      <c r="Q54" s="57"/>
    </row>
    <row r="55" spans="2:17" ht="11" customHeight="1" thickBot="1">
      <c r="B55" s="55"/>
      <c r="C55" s="76"/>
      <c r="D55" s="56"/>
      <c r="E55" s="56"/>
      <c r="F55" s="56"/>
      <c r="G55" s="56"/>
      <c r="H55" s="56"/>
      <c r="I55" s="56"/>
      <c r="J55" s="56"/>
      <c r="K55" s="56"/>
      <c r="L55" s="56"/>
      <c r="M55" s="56"/>
      <c r="N55" s="56"/>
      <c r="O55" s="56"/>
      <c r="P55" s="56"/>
      <c r="Q55" s="57"/>
    </row>
    <row r="56" spans="2:17" ht="102" customHeight="1" thickBot="1">
      <c r="B56" s="55"/>
      <c r="C56" s="537" t="s">
        <v>794</v>
      </c>
      <c r="D56" s="538"/>
      <c r="E56" s="538"/>
      <c r="F56" s="538"/>
      <c r="G56" s="538"/>
      <c r="H56" s="538"/>
      <c r="I56" s="538"/>
      <c r="J56" s="538"/>
      <c r="K56" s="538"/>
      <c r="L56" s="538"/>
      <c r="M56" s="538"/>
      <c r="N56" s="538"/>
      <c r="O56" s="539"/>
      <c r="P56" s="56"/>
      <c r="Q56" s="57"/>
    </row>
    <row r="57" spans="2:17" ht="37" customHeight="1" thickBot="1">
      <c r="B57" s="83" t="s">
        <v>222</v>
      </c>
      <c r="C57" s="84"/>
      <c r="D57" s="84"/>
      <c r="E57" s="84"/>
      <c r="F57" s="84"/>
      <c r="G57" s="56"/>
      <c r="H57" s="56"/>
      <c r="I57" s="56"/>
      <c r="J57" s="56"/>
      <c r="K57" s="56"/>
      <c r="L57" s="56"/>
      <c r="M57" s="56"/>
      <c r="N57" s="56"/>
      <c r="O57" s="56"/>
      <c r="P57" s="56"/>
      <c r="Q57" s="57"/>
    </row>
    <row r="58" spans="2:17" ht="102" customHeight="1" thickBot="1">
      <c r="B58" s="55"/>
      <c r="C58" s="580" t="s">
        <v>767</v>
      </c>
      <c r="D58" s="581"/>
      <c r="E58" s="581"/>
      <c r="F58" s="581"/>
      <c r="G58" s="581"/>
      <c r="H58" s="581"/>
      <c r="I58" s="581"/>
      <c r="J58" s="581"/>
      <c r="K58" s="581"/>
      <c r="L58" s="581"/>
      <c r="M58" s="581"/>
      <c r="N58" s="581"/>
      <c r="O58" s="582"/>
      <c r="P58" s="56"/>
      <c r="Q58" s="57"/>
    </row>
    <row r="59" spans="2:17" ht="27" customHeight="1">
      <c r="B59" s="68" t="s">
        <v>110</v>
      </c>
      <c r="C59" s="69"/>
      <c r="D59" s="56"/>
      <c r="E59" s="56"/>
      <c r="F59" s="56"/>
      <c r="G59" s="56"/>
      <c r="H59" s="56"/>
      <c r="I59" s="56"/>
      <c r="J59" s="56"/>
      <c r="K59" s="56"/>
      <c r="L59" s="56"/>
      <c r="M59" s="56"/>
      <c r="N59" s="56"/>
      <c r="O59" s="56"/>
      <c r="P59" s="56"/>
      <c r="Q59" s="57"/>
    </row>
    <row r="60" spans="2:17" ht="14" customHeight="1" thickBot="1">
      <c r="B60" s="55"/>
      <c r="C60" s="481">
        <v>1</v>
      </c>
      <c r="D60" s="481"/>
      <c r="E60" s="56"/>
      <c r="F60" s="481">
        <v>2</v>
      </c>
      <c r="G60" s="481"/>
      <c r="H60" s="56"/>
      <c r="I60" s="481">
        <v>3</v>
      </c>
      <c r="J60" s="481"/>
      <c r="K60" s="56"/>
      <c r="L60" s="481">
        <v>4</v>
      </c>
      <c r="M60" s="481"/>
      <c r="N60" s="56"/>
      <c r="O60" s="532" t="s">
        <v>257</v>
      </c>
      <c r="P60" s="532"/>
      <c r="Q60" s="57"/>
    </row>
    <row r="61" spans="2:17" ht="99" customHeight="1" thickBot="1">
      <c r="B61" s="55"/>
      <c r="C61" s="545" t="s">
        <v>192</v>
      </c>
      <c r="D61" s="546"/>
      <c r="E61" s="56"/>
      <c r="F61" s="545" t="s">
        <v>193</v>
      </c>
      <c r="G61" s="546"/>
      <c r="H61" s="56"/>
      <c r="I61" s="545" t="s">
        <v>195</v>
      </c>
      <c r="J61" s="546"/>
      <c r="K61" s="56"/>
      <c r="L61" s="545" t="s">
        <v>194</v>
      </c>
      <c r="M61" s="546"/>
      <c r="N61" s="56"/>
      <c r="O61" s="71"/>
      <c r="P61" s="71"/>
      <c r="Q61" s="57"/>
    </row>
    <row r="62" spans="2:17" ht="13" customHeight="1" thickBot="1">
      <c r="B62" s="55"/>
      <c r="C62" s="43"/>
      <c r="D62" s="56"/>
      <c r="E62" s="56"/>
      <c r="F62" s="56"/>
      <c r="G62" s="56"/>
      <c r="H62" s="56"/>
      <c r="I62" s="56"/>
      <c r="J62" s="56"/>
      <c r="K62" s="56"/>
      <c r="L62" s="56"/>
      <c r="M62" s="56"/>
      <c r="N62" s="56"/>
      <c r="O62" s="56"/>
      <c r="P62" s="56"/>
      <c r="Q62" s="57"/>
    </row>
    <row r="63" spans="2:17" ht="115" customHeight="1" thickBot="1">
      <c r="B63" s="55"/>
      <c r="C63" s="537" t="s">
        <v>795</v>
      </c>
      <c r="D63" s="538"/>
      <c r="E63" s="538"/>
      <c r="F63" s="538"/>
      <c r="G63" s="538"/>
      <c r="H63" s="538"/>
      <c r="I63" s="538"/>
      <c r="J63" s="538"/>
      <c r="K63" s="538"/>
      <c r="L63" s="538"/>
      <c r="M63" s="539"/>
      <c r="N63" s="56"/>
      <c r="O63" s="139" t="s">
        <v>802</v>
      </c>
      <c r="P63" s="56"/>
      <c r="Q63" s="57"/>
    </row>
    <row r="64" spans="2:17" ht="27" customHeight="1">
      <c r="B64" s="55"/>
      <c r="C64" s="56"/>
      <c r="D64" s="56"/>
      <c r="E64" s="56"/>
      <c r="F64" s="56"/>
      <c r="G64" s="56"/>
      <c r="H64" s="56"/>
      <c r="I64" s="56"/>
      <c r="J64" s="56"/>
      <c r="K64" s="56"/>
      <c r="L64" s="56"/>
      <c r="M64" s="56"/>
      <c r="N64" s="56"/>
      <c r="O64" s="56"/>
      <c r="P64" s="56"/>
      <c r="Q64" s="57"/>
    </row>
    <row r="65" spans="2:17" ht="17" thickBot="1">
      <c r="B65" s="58"/>
      <c r="C65" s="59"/>
      <c r="D65" s="59"/>
      <c r="E65" s="59"/>
      <c r="F65" s="59"/>
      <c r="G65" s="59"/>
      <c r="H65" s="59"/>
      <c r="I65" s="59"/>
      <c r="J65" s="59"/>
      <c r="K65" s="59"/>
      <c r="L65" s="59"/>
      <c r="M65" s="59"/>
      <c r="N65" s="59"/>
      <c r="O65" s="59"/>
      <c r="P65" s="59"/>
      <c r="Q65" s="60"/>
    </row>
  </sheetData>
  <mergeCells count="79">
    <mergeCell ref="C14:D14"/>
    <mergeCell ref="C10:O10"/>
    <mergeCell ref="C32:G32"/>
    <mergeCell ref="J32:O32"/>
    <mergeCell ref="C33:G33"/>
    <mergeCell ref="J33:O33"/>
    <mergeCell ref="C23:O23"/>
    <mergeCell ref="F14:G14"/>
    <mergeCell ref="I14:J14"/>
    <mergeCell ref="L14:M14"/>
    <mergeCell ref="C16:M16"/>
    <mergeCell ref="C26:D26"/>
    <mergeCell ref="F26:G26"/>
    <mergeCell ref="I26:J26"/>
    <mergeCell ref="L26:M26"/>
    <mergeCell ref="C18:D18"/>
    <mergeCell ref="B2:Q3"/>
    <mergeCell ref="B4:Q4"/>
    <mergeCell ref="B5:Q5"/>
    <mergeCell ref="C13:D13"/>
    <mergeCell ref="F13:G13"/>
    <mergeCell ref="I13:J13"/>
    <mergeCell ref="L13:M13"/>
    <mergeCell ref="C7:O7"/>
    <mergeCell ref="O13:P13"/>
    <mergeCell ref="F18:G18"/>
    <mergeCell ref="I18:J18"/>
    <mergeCell ref="L18:M18"/>
    <mergeCell ref="C19:D19"/>
    <mergeCell ref="F19:G19"/>
    <mergeCell ref="I19:J19"/>
    <mergeCell ref="L19:M19"/>
    <mergeCell ref="C60:D60"/>
    <mergeCell ref="F60:G60"/>
    <mergeCell ref="I60:J60"/>
    <mergeCell ref="L60:M60"/>
    <mergeCell ref="C21:M21"/>
    <mergeCell ref="C31:M31"/>
    <mergeCell ref="C38:O38"/>
    <mergeCell ref="C27:D27"/>
    <mergeCell ref="F27:G27"/>
    <mergeCell ref="I27:J27"/>
    <mergeCell ref="L27:M27"/>
    <mergeCell ref="C29:M29"/>
    <mergeCell ref="F43:M43"/>
    <mergeCell ref="C40:E40"/>
    <mergeCell ref="C41:E41"/>
    <mergeCell ref="C43:E43"/>
    <mergeCell ref="C61:D61"/>
    <mergeCell ref="F61:G61"/>
    <mergeCell ref="I61:J61"/>
    <mergeCell ref="L61:M61"/>
    <mergeCell ref="C63:M63"/>
    <mergeCell ref="C45:O45"/>
    <mergeCell ref="C58:O58"/>
    <mergeCell ref="C46:D46"/>
    <mergeCell ref="C47:D47"/>
    <mergeCell ref="C48:D48"/>
    <mergeCell ref="C49:D49"/>
    <mergeCell ref="C50:D50"/>
    <mergeCell ref="C51:D51"/>
    <mergeCell ref="C54:M54"/>
    <mergeCell ref="E51:M51"/>
    <mergeCell ref="O18:P18"/>
    <mergeCell ref="O26:P26"/>
    <mergeCell ref="O60:P60"/>
    <mergeCell ref="C36:M36"/>
    <mergeCell ref="C42:E42"/>
    <mergeCell ref="F42:M42"/>
    <mergeCell ref="C56:O56"/>
    <mergeCell ref="C39:E39"/>
    <mergeCell ref="F39:M39"/>
    <mergeCell ref="F40:M40"/>
    <mergeCell ref="F41:M41"/>
    <mergeCell ref="E46:M46"/>
    <mergeCell ref="E47:M47"/>
    <mergeCell ref="E48:M48"/>
    <mergeCell ref="E49:M49"/>
    <mergeCell ref="E50:M50"/>
  </mergeCells>
  <dataValidations count="11">
    <dataValidation type="textLength" operator="lessThanOrEqual" allowBlank="1" showInputMessage="1" showErrorMessage="1" error="Superaste el máximo de palabras. Intenta reducir el texto. " prompt="Explica los antecedentes del proyecto en máximo 100 palabras. " sqref="C10:O10" xr:uid="{163187DE-7509-114D-8CC9-CA25CF108E60}">
      <formula1>800</formula1>
    </dataValidation>
    <dataValidation type="textLength" operator="lessThanOrEqual" allowBlank="1" showInputMessage="1" showErrorMessage="1" sqref="C23:O23" xr:uid="{4725AE7E-80B4-3F4A-8506-F70315CD3533}">
      <formula1>1600</formula1>
    </dataValidation>
    <dataValidation type="textLength" operator="lessThanOrEqual" allowBlank="1" showInputMessage="1" showErrorMessage="1" error="Superaste el número de palabras. Intenta reducir el texto. " prompt="Describe la problemática en máximo 200 palabras." sqref="C16:M16" xr:uid="{CCEAE85E-C25E-0944-97C7-5563B98F3E96}">
      <formula1>1600</formula1>
    </dataValidation>
    <dataValidation type="textLength" operator="lessThanOrEqual" allowBlank="1" showInputMessage="1" showErrorMessage="1" error="Superaste el número de palabras. Intenta reducir el texto. " prompt="Describe las características de la población objetivo en máximo 200 palabras." sqref="C21:M21" xr:uid="{949FA751-CA8F-6E40-A80D-CE312DB95BD8}">
      <formula1>1600</formula1>
    </dataValidation>
    <dataValidation type="textLength" operator="lessThanOrEqual" allowBlank="1" showInputMessage="1" showErrorMessage="1" error="Superaste el número de palabras. Intenta reducir el texto. " prompt="Describe los cambios que se pretenden lograr en NNAyJ en máximo 200 palabras" sqref="C29:M29" xr:uid="{9E5F93F7-F2E8-AD4C-95B1-8F3EFF3EE2A3}">
      <formula1>1600</formula1>
    </dataValidation>
    <dataValidation type="textLength" operator="lessThanOrEqual" allowBlank="1" showInputMessage="1" showErrorMessage="1" error="Superaste el número de palabras. Intenta reducir el texto. " prompt="Describe los cambios que se pretenden lograr en el entorno inmediato de NNAyJ en máximo 200 palabras. " sqref="C31:M31" xr:uid="{4100319D-AA1A-B744-92FE-92631CC4375A}">
      <formula1>1600</formula1>
    </dataValidation>
    <dataValidation type="textLength" operator="lessThanOrEqual" allowBlank="1" showInputMessage="1" showErrorMessage="1" error="Superaste el número de palabras. Intenta reducir el texto. " prompt="Describe las lecciones aprendidas en el proyecto en máximo 200 palabras. " sqref="C36:M36" xr:uid="{F0C8AEF0-5AAD-EE4F-B347-581E7E154FEF}">
      <formula1>1600</formula1>
    </dataValidation>
    <dataValidation type="textLength" operator="lessThanOrEqual" allowBlank="1" showInputMessage="1" showErrorMessage="1" error="Superaste el número de palabras. Intenta reducir el texto. " prompt="Describe la estrategia de monitoreo y evaluación en máximo 200 palabras. " sqref="C54:M54" xr:uid="{0C35189B-9FCC-7147-BE36-84FB826E55E0}">
      <formula1>1600</formula1>
    </dataValidation>
    <dataValidation type="textLength" operator="lessThanOrEqual" allowBlank="1" showInputMessage="1" showErrorMessage="1" error="Superaste el número de palabras. Intenta reducir el texto. " prompt="Describe como se recabará la experiencia en NNAyJ para el rediseño programático en máximo 200 palabras" sqref="C56:O56" xr:uid="{0CB4FC66-C0E0-8242-B669-46B17FE6E2A7}">
      <formula1>1600</formula1>
    </dataValidation>
    <dataValidation type="textLength" operator="lessThanOrEqual" allowBlank="1" showInputMessage="1" showErrorMessage="1" error="Superaste el número de palabras. Intenta reducir el texto. " prompt="Describe cómo comunicaras tus resultados a los diferentes actores en máximo 200 palabras. " sqref="C58:O58" xr:uid="{F54BD167-0E1D-7449-8103-0C665239AAE6}">
      <formula1>1600</formula1>
    </dataValidation>
    <dataValidation type="textLength" operator="lessThanOrEqual" allowBlank="1" showInputMessage="1" showErrorMessage="1" error="Superaste el número de palabras. Intenta reducir el texto. " prompt="Describe la estrategia de salida de tu intervención en máximo 200 palabras. " sqref="C63:M63" xr:uid="{909F80C2-4934-A54D-9D65-50DCC4A65D52}">
      <formula1>1600</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Despegables!$E$4:$E$11</xm:f>
          </x14:formula1>
          <xm:sqref>J33:O33</xm:sqref>
        </x14:dataValidation>
        <x14:dataValidation type="list" allowBlank="1" showInputMessage="1" showErrorMessage="1" xr:uid="{00000000-0002-0000-0300-000001000000}">
          <x14:formula1>
            <xm:f>Despegables!$D$4:$D$6</xm:f>
          </x14:formula1>
          <xm:sqref>C33:G33</xm:sqref>
        </x14:dataValidation>
        <x14:dataValidation type="list" allowBlank="1" showInputMessage="1" showErrorMessage="1" xr:uid="{00000000-0002-0000-0300-000002000000}">
          <x14:formula1>
            <xm:f>Despegables!$H$4:$H$31</xm:f>
          </x14:formula1>
          <xm:sqref>C46:C51</xm:sqref>
        </x14:dataValidation>
        <x14:dataValidation type="list" allowBlank="1" showInputMessage="1" showErrorMessage="1" xr:uid="{00000000-0002-0000-0300-000003000000}">
          <x14:formula1>
            <xm:f>Despegables!$Q$4:$Q$7</xm:f>
          </x14:formula1>
          <xm:sqref>O27:P27 O14:P14 O19:P19 O61:P61</xm:sqref>
        </x14:dataValidation>
        <x14:dataValidation type="list" allowBlank="1" showInputMessage="1" showErrorMessage="1" xr:uid="{00000000-0002-0000-0300-000004000000}">
          <x14:formula1>
            <xm:f>Despegables!$G$4:$G$29</xm:f>
          </x14:formula1>
          <xm:sqref>C40:E43</xm:sqref>
        </x14:dataValidation>
        <x14:dataValidation type="list" allowBlank="1" showInputMessage="1" showErrorMessage="1" xr:uid="{00000000-0002-0000-0300-000005000000}">
          <x14:formula1>
            <xm:f>Despegables!$G$4:$G$23</xm:f>
          </x14:formula1>
          <xm:sqref>C39:E39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T36"/>
  <sheetViews>
    <sheetView zoomScale="90" zoomScaleNormal="90" workbookViewId="0">
      <pane xSplit="1" ySplit="4" topLeftCell="B5" activePane="bottomRight" state="frozen"/>
      <selection pane="topRight" activeCell="B1" sqref="B1"/>
      <selection pane="bottomLeft" activeCell="A5" sqref="A5"/>
      <selection pane="bottomRight" activeCell="B15" sqref="B15"/>
    </sheetView>
  </sheetViews>
  <sheetFormatPr baseColWidth="10" defaultColWidth="20.5" defaultRowHeight="16"/>
  <cols>
    <col min="1" max="1" width="20.5" style="18"/>
    <col min="2" max="2" width="61.33203125" style="17" customWidth="1"/>
    <col min="3" max="3" width="22.6640625" style="16" customWidth="1"/>
    <col min="4" max="4" width="12.1640625" style="18" customWidth="1"/>
    <col min="5" max="8" width="13.83203125" style="18" customWidth="1"/>
    <col min="9" max="9" width="13" style="18" customWidth="1"/>
    <col min="10" max="10" width="14.5" style="18" customWidth="1"/>
    <col min="11" max="11" width="20.5" style="16"/>
    <col min="12" max="13" width="30.83203125" style="16" customWidth="1"/>
    <col min="14" max="16384" width="20.5" style="16"/>
  </cols>
  <sheetData>
    <row r="1" spans="1:20" ht="16" customHeight="1">
      <c r="A1" s="458" t="s">
        <v>310</v>
      </c>
      <c r="B1" s="459"/>
      <c r="C1" s="459"/>
      <c r="D1" s="459"/>
      <c r="E1" s="459"/>
      <c r="F1" s="459"/>
      <c r="G1" s="459"/>
      <c r="H1" s="459"/>
      <c r="I1" s="459"/>
      <c r="J1" s="459"/>
      <c r="K1" s="459"/>
      <c r="L1" s="459"/>
      <c r="M1" s="460"/>
    </row>
    <row r="2" spans="1:20" ht="16" customHeight="1">
      <c r="A2" s="461"/>
      <c r="B2" s="462"/>
      <c r="C2" s="462"/>
      <c r="D2" s="462"/>
      <c r="E2" s="462"/>
      <c r="F2" s="462"/>
      <c r="G2" s="462"/>
      <c r="H2" s="462"/>
      <c r="I2" s="462"/>
      <c r="J2" s="462"/>
      <c r="K2" s="462"/>
      <c r="L2" s="462"/>
      <c r="M2" s="463"/>
    </row>
    <row r="3" spans="1:20" ht="28" customHeight="1">
      <c r="A3" s="472" t="s">
        <v>297</v>
      </c>
      <c r="B3" s="473"/>
      <c r="C3" s="473"/>
      <c r="D3" s="473"/>
      <c r="E3" s="473"/>
      <c r="F3" s="473"/>
      <c r="G3" s="473"/>
      <c r="H3" s="473"/>
      <c r="I3" s="473"/>
      <c r="J3" s="473"/>
      <c r="K3" s="473"/>
      <c r="L3" s="473"/>
      <c r="M3" s="474"/>
    </row>
    <row r="4" spans="1:20" ht="29" customHeight="1" thickBot="1">
      <c r="A4" s="592" t="s">
        <v>41</v>
      </c>
      <c r="B4" s="593"/>
      <c r="C4" s="593"/>
      <c r="D4" s="593"/>
      <c r="E4" s="593"/>
      <c r="F4" s="593"/>
      <c r="G4" s="593"/>
      <c r="H4" s="593"/>
      <c r="I4" s="593"/>
      <c r="J4" s="593"/>
      <c r="K4" s="593"/>
      <c r="L4" s="593"/>
      <c r="M4" s="594"/>
    </row>
    <row r="5" spans="1:20" ht="35" thickBot="1">
      <c r="A5" s="138" t="s">
        <v>420</v>
      </c>
      <c r="B5" s="85" t="s">
        <v>31</v>
      </c>
      <c r="C5" s="85" t="s">
        <v>42</v>
      </c>
      <c r="D5" s="86" t="s">
        <v>32</v>
      </c>
      <c r="E5" s="87" t="s">
        <v>43</v>
      </c>
      <c r="F5" s="86" t="s">
        <v>45</v>
      </c>
      <c r="G5" s="88" t="s">
        <v>46</v>
      </c>
      <c r="H5" s="88" t="s">
        <v>47</v>
      </c>
      <c r="I5" s="88" t="s">
        <v>48</v>
      </c>
      <c r="J5" s="87" t="s">
        <v>44</v>
      </c>
      <c r="K5" s="85" t="s">
        <v>49</v>
      </c>
      <c r="L5" s="85" t="s">
        <v>33</v>
      </c>
      <c r="M5" s="89" t="s">
        <v>50</v>
      </c>
      <c r="S5" s="16" t="s">
        <v>672</v>
      </c>
      <c r="T5" s="16" t="s">
        <v>673</v>
      </c>
    </row>
    <row r="6" spans="1:20" ht="18" thickBot="1">
      <c r="A6" s="236" t="s">
        <v>34</v>
      </c>
      <c r="B6" s="445"/>
      <c r="C6" s="446"/>
      <c r="D6" s="447"/>
      <c r="E6" s="448"/>
      <c r="F6" s="447"/>
      <c r="G6" s="449"/>
      <c r="H6" s="449"/>
      <c r="I6" s="449"/>
      <c r="J6" s="448"/>
      <c r="K6" s="446"/>
      <c r="L6" s="446"/>
      <c r="M6" s="450"/>
    </row>
    <row r="7" spans="1:20" ht="17">
      <c r="A7" s="237" t="s">
        <v>35</v>
      </c>
      <c r="B7" s="223"/>
      <c r="C7" s="224"/>
      <c r="D7" s="252"/>
      <c r="E7" s="253"/>
      <c r="F7" s="252"/>
      <c r="G7" s="263"/>
      <c r="H7" s="263"/>
      <c r="I7" s="263"/>
      <c r="J7" s="262"/>
      <c r="K7" s="228"/>
      <c r="L7" s="228"/>
      <c r="M7" s="229"/>
    </row>
    <row r="8" spans="1:20" ht="17">
      <c r="A8" s="220" t="s">
        <v>231</v>
      </c>
      <c r="B8" s="230"/>
      <c r="C8" s="231"/>
      <c r="D8" s="233"/>
      <c r="E8" s="254"/>
      <c r="F8" s="233"/>
      <c r="G8" s="234"/>
      <c r="H8" s="234"/>
      <c r="I8" s="234"/>
      <c r="J8" s="238"/>
      <c r="K8" s="235"/>
      <c r="L8" s="235"/>
      <c r="M8" s="232"/>
      <c r="O8" s="16" t="s">
        <v>36</v>
      </c>
    </row>
    <row r="9" spans="1:20" ht="17">
      <c r="A9" s="221" t="s">
        <v>38</v>
      </c>
      <c r="B9" s="231"/>
      <c r="C9" s="231"/>
      <c r="D9" s="233"/>
      <c r="E9" s="254"/>
      <c r="F9" s="233"/>
      <c r="G9" s="234"/>
      <c r="H9" s="234"/>
      <c r="I9" s="234"/>
      <c r="J9" s="238"/>
      <c r="K9" s="235"/>
      <c r="L9" s="235"/>
      <c r="M9" s="232"/>
    </row>
    <row r="10" spans="1:20" ht="17">
      <c r="A10" s="221" t="s">
        <v>39</v>
      </c>
      <c r="B10" s="231"/>
      <c r="C10" s="231"/>
      <c r="D10" s="233"/>
      <c r="E10" s="255"/>
      <c r="F10" s="233"/>
      <c r="G10" s="234"/>
      <c r="H10" s="234"/>
      <c r="I10" s="234"/>
      <c r="J10" s="238"/>
      <c r="K10" s="235"/>
      <c r="L10" s="235"/>
      <c r="M10" s="232"/>
    </row>
    <row r="11" spans="1:20" ht="18" thickBot="1">
      <c r="A11" s="221" t="s">
        <v>40</v>
      </c>
      <c r="B11" s="231"/>
      <c r="C11" s="231"/>
      <c r="D11" s="233"/>
      <c r="E11" s="255"/>
      <c r="F11" s="233"/>
      <c r="G11" s="234"/>
      <c r="H11" s="234"/>
      <c r="I11" s="234"/>
      <c r="J11" s="238"/>
      <c r="K11" s="235"/>
      <c r="L11" s="235"/>
      <c r="M11" s="232"/>
    </row>
    <row r="12" spans="1:20" ht="72.75" customHeight="1">
      <c r="A12" s="237" t="s">
        <v>51</v>
      </c>
      <c r="B12" s="218"/>
      <c r="C12" s="239"/>
      <c r="D12" s="252"/>
      <c r="E12" s="256"/>
      <c r="F12" s="252"/>
      <c r="G12" s="263"/>
      <c r="H12" s="263"/>
      <c r="I12" s="263"/>
      <c r="J12" s="262"/>
      <c r="K12" s="240"/>
      <c r="L12" s="240"/>
      <c r="M12" s="241"/>
    </row>
    <row r="13" spans="1:20" ht="18" thickBot="1">
      <c r="A13" s="220" t="s">
        <v>232</v>
      </c>
      <c r="B13" s="257"/>
      <c r="C13" s="242"/>
      <c r="D13" s="233"/>
      <c r="E13" s="255"/>
      <c r="F13" s="233"/>
      <c r="G13" s="234"/>
      <c r="H13" s="234"/>
      <c r="I13" s="234"/>
      <c r="J13" s="238"/>
      <c r="K13" s="243"/>
      <c r="L13" s="243"/>
      <c r="M13" s="244"/>
      <c r="O13" s="16" t="s">
        <v>36</v>
      </c>
    </row>
    <row r="14" spans="1:20" ht="18" thickBot="1">
      <c r="A14" s="221" t="s">
        <v>38</v>
      </c>
      <c r="B14" s="258"/>
      <c r="C14" s="242"/>
      <c r="D14" s="233"/>
      <c r="E14" s="255"/>
      <c r="F14" s="233"/>
      <c r="G14" s="234"/>
      <c r="H14" s="234"/>
      <c r="I14" s="234"/>
      <c r="J14" s="238"/>
      <c r="K14" s="243"/>
      <c r="L14" s="243"/>
      <c r="M14" s="244"/>
    </row>
    <row r="15" spans="1:20" ht="18" thickBot="1">
      <c r="A15" s="221" t="s">
        <v>605</v>
      </c>
      <c r="B15" s="258"/>
      <c r="C15" s="242"/>
      <c r="D15" s="233"/>
      <c r="E15" s="255"/>
      <c r="F15" s="233"/>
      <c r="G15" s="234"/>
      <c r="H15" s="234"/>
      <c r="I15" s="234"/>
      <c r="J15" s="238"/>
      <c r="K15" s="243"/>
      <c r="L15" s="243"/>
      <c r="M15" s="244"/>
    </row>
    <row r="16" spans="1:20" ht="17">
      <c r="A16" s="221" t="s">
        <v>39</v>
      </c>
      <c r="B16" s="259"/>
      <c r="C16" s="242"/>
      <c r="D16" s="233"/>
      <c r="E16" s="255"/>
      <c r="F16" s="233"/>
      <c r="G16" s="234"/>
      <c r="H16" s="234"/>
      <c r="I16" s="234"/>
      <c r="J16" s="238"/>
      <c r="K16" s="243"/>
      <c r="L16" s="243"/>
      <c r="M16" s="244"/>
    </row>
    <row r="17" spans="1:15" ht="18" thickBot="1">
      <c r="A17" s="221" t="s">
        <v>40</v>
      </c>
      <c r="B17" s="257"/>
      <c r="C17" s="242"/>
      <c r="D17" s="233"/>
      <c r="E17" s="255"/>
      <c r="F17" s="233"/>
      <c r="G17" s="234"/>
      <c r="H17" s="234"/>
      <c r="I17" s="234"/>
      <c r="J17" s="238"/>
      <c r="K17" s="243"/>
      <c r="L17" s="243"/>
      <c r="M17" s="244"/>
    </row>
    <row r="18" spans="1:15" ht="18" thickBot="1">
      <c r="A18" s="221" t="s">
        <v>606</v>
      </c>
      <c r="B18" s="260"/>
      <c r="C18" s="242"/>
      <c r="D18" s="250"/>
      <c r="E18" s="255"/>
      <c r="F18" s="233"/>
      <c r="G18" s="234"/>
      <c r="H18" s="234"/>
      <c r="I18" s="234"/>
      <c r="J18" s="238"/>
      <c r="K18" s="243"/>
      <c r="L18" s="243"/>
      <c r="M18" s="244"/>
    </row>
    <row r="19" spans="1:15" ht="18" thickBot="1">
      <c r="A19" s="220" t="s">
        <v>248</v>
      </c>
      <c r="B19" s="261"/>
      <c r="C19" s="242"/>
      <c r="D19" s="233"/>
      <c r="E19" s="255"/>
      <c r="F19" s="233"/>
      <c r="G19" s="234"/>
      <c r="H19" s="234"/>
      <c r="I19" s="234"/>
      <c r="J19" s="238"/>
      <c r="K19" s="243"/>
      <c r="L19" s="243"/>
      <c r="M19" s="244"/>
      <c r="O19" s="16" t="s">
        <v>36</v>
      </c>
    </row>
    <row r="20" spans="1:15" ht="18" thickBot="1">
      <c r="A20" s="222" t="s">
        <v>38</v>
      </c>
      <c r="B20" s="258"/>
      <c r="C20" s="242"/>
      <c r="D20" s="245"/>
      <c r="E20" s="255"/>
      <c r="F20" s="245"/>
      <c r="G20" s="247"/>
      <c r="H20" s="247"/>
      <c r="I20" s="247"/>
      <c r="J20" s="248"/>
      <c r="K20" s="240"/>
      <c r="L20" s="242"/>
      <c r="M20" s="249"/>
    </row>
    <row r="21" spans="1:15" ht="18" thickBot="1">
      <c r="A21" s="222" t="s">
        <v>605</v>
      </c>
      <c r="B21" s="258"/>
      <c r="C21" s="242"/>
      <c r="D21" s="245"/>
      <c r="E21" s="255"/>
      <c r="F21" s="245"/>
      <c r="G21" s="247"/>
      <c r="H21" s="247"/>
      <c r="I21" s="247"/>
      <c r="J21" s="248"/>
      <c r="K21" s="243"/>
      <c r="L21" s="242"/>
      <c r="M21" s="249"/>
    </row>
    <row r="22" spans="1:15" ht="17">
      <c r="A22" s="222" t="s">
        <v>39</v>
      </c>
      <c r="B22" s="259"/>
      <c r="C22" s="242"/>
      <c r="D22" s="245"/>
      <c r="E22" s="255"/>
      <c r="F22" s="245"/>
      <c r="G22" s="247"/>
      <c r="H22" s="247"/>
      <c r="I22" s="247"/>
      <c r="J22" s="248"/>
      <c r="K22" s="243"/>
      <c r="L22" s="242"/>
      <c r="M22" s="249"/>
    </row>
    <row r="23" spans="1:15" ht="18" thickBot="1">
      <c r="A23" s="222" t="s">
        <v>40</v>
      </c>
      <c r="B23" s="257"/>
      <c r="C23" s="242"/>
      <c r="D23" s="245"/>
      <c r="E23" s="255"/>
      <c r="F23" s="245"/>
      <c r="G23" s="247"/>
      <c r="H23" s="247"/>
      <c r="I23" s="247"/>
      <c r="J23" s="248"/>
      <c r="K23" s="243"/>
      <c r="L23" s="242"/>
      <c r="M23" s="249"/>
    </row>
    <row r="24" spans="1:15" ht="18" thickBot="1">
      <c r="A24" s="222" t="s">
        <v>606</v>
      </c>
      <c r="B24" s="260"/>
      <c r="C24" s="242"/>
      <c r="D24" s="245"/>
      <c r="E24" s="255"/>
      <c r="F24" s="245"/>
      <c r="G24" s="247"/>
      <c r="H24" s="247"/>
      <c r="I24" s="247"/>
      <c r="J24" s="248"/>
      <c r="K24" s="243"/>
      <c r="L24" s="242"/>
      <c r="M24" s="249"/>
    </row>
    <row r="25" spans="1:15" ht="75" customHeight="1">
      <c r="A25" s="237" t="s">
        <v>37</v>
      </c>
      <c r="B25" s="218"/>
      <c r="C25" s="239"/>
      <c r="D25" s="252"/>
      <c r="E25" s="256"/>
      <c r="F25" s="226"/>
      <c r="G25" s="227"/>
      <c r="H25" s="263"/>
      <c r="I25" s="263"/>
      <c r="J25" s="225"/>
      <c r="K25" s="243"/>
      <c r="L25" s="240"/>
      <c r="M25" s="241"/>
    </row>
    <row r="26" spans="1:15" ht="17">
      <c r="A26" s="220" t="s">
        <v>249</v>
      </c>
      <c r="B26" s="251"/>
      <c r="C26" s="242"/>
      <c r="D26" s="233"/>
      <c r="E26" s="255"/>
      <c r="F26" s="233"/>
      <c r="G26" s="234"/>
      <c r="H26" s="234"/>
      <c r="I26" s="234"/>
      <c r="J26" s="238"/>
      <c r="K26" s="243"/>
      <c r="L26" s="243"/>
      <c r="M26" s="244"/>
      <c r="O26" s="16" t="s">
        <v>36</v>
      </c>
    </row>
    <row r="27" spans="1:15" ht="17">
      <c r="A27" s="221" t="s">
        <v>38</v>
      </c>
      <c r="B27" s="219"/>
      <c r="C27" s="242"/>
      <c r="D27" s="245"/>
      <c r="E27" s="255"/>
      <c r="F27" s="245"/>
      <c r="G27" s="247"/>
      <c r="H27" s="247"/>
      <c r="I27" s="247"/>
      <c r="J27" s="248"/>
      <c r="K27" s="242"/>
      <c r="L27" s="242"/>
      <c r="M27" s="249"/>
    </row>
    <row r="28" spans="1:15" ht="17">
      <c r="A28" s="221" t="s">
        <v>39</v>
      </c>
      <c r="B28" s="219"/>
      <c r="C28" s="242"/>
      <c r="D28" s="245"/>
      <c r="E28" s="255"/>
      <c r="F28" s="245"/>
      <c r="G28" s="247"/>
      <c r="H28" s="247"/>
      <c r="I28" s="247"/>
      <c r="J28" s="248"/>
      <c r="K28" s="242"/>
      <c r="L28" s="242"/>
      <c r="M28" s="249"/>
    </row>
    <row r="29" spans="1:15" ht="17">
      <c r="A29" s="221" t="s">
        <v>40</v>
      </c>
      <c r="B29" s="219"/>
      <c r="C29" s="242"/>
      <c r="D29" s="245"/>
      <c r="E29" s="255"/>
      <c r="F29" s="245"/>
      <c r="G29" s="247"/>
      <c r="H29" s="247"/>
      <c r="I29" s="247"/>
      <c r="J29" s="248"/>
      <c r="K29" s="242"/>
      <c r="L29" s="242"/>
      <c r="M29" s="249"/>
    </row>
    <row r="30" spans="1:15" ht="18" thickBot="1">
      <c r="A30" s="221" t="s">
        <v>606</v>
      </c>
      <c r="B30" s="219"/>
      <c r="C30" s="242"/>
      <c r="D30" s="245"/>
      <c r="E30" s="255"/>
      <c r="F30" s="245"/>
      <c r="G30" s="247"/>
      <c r="H30" s="247"/>
      <c r="I30" s="247"/>
      <c r="J30" s="248"/>
      <c r="K30" s="242"/>
      <c r="L30" s="242"/>
      <c r="M30" s="249"/>
    </row>
    <row r="31" spans="1:15" ht="17">
      <c r="A31" s="237" t="s">
        <v>607</v>
      </c>
      <c r="B31" s="218"/>
      <c r="C31" s="239"/>
      <c r="D31" s="252"/>
      <c r="E31" s="255"/>
      <c r="F31" s="252"/>
      <c r="G31" s="227"/>
      <c r="H31" s="227"/>
      <c r="I31" s="263"/>
      <c r="J31" s="262"/>
      <c r="K31" s="240"/>
      <c r="L31" s="240"/>
      <c r="M31" s="241"/>
    </row>
    <row r="32" spans="1:15" ht="17">
      <c r="A32" s="220" t="s">
        <v>249</v>
      </c>
      <c r="B32" s="251"/>
      <c r="C32" s="242"/>
      <c r="D32" s="233"/>
      <c r="E32" s="255"/>
      <c r="F32" s="233"/>
      <c r="G32" s="234"/>
      <c r="H32" s="234"/>
      <c r="I32" s="234"/>
      <c r="J32" s="238"/>
      <c r="K32" s="243"/>
      <c r="L32" s="243"/>
      <c r="M32" s="244"/>
    </row>
    <row r="33" spans="1:13" ht="17">
      <c r="A33" s="221" t="s">
        <v>38</v>
      </c>
      <c r="B33" s="219"/>
      <c r="C33" s="242"/>
      <c r="D33" s="245"/>
      <c r="E33" s="255"/>
      <c r="F33" s="245"/>
      <c r="G33" s="247"/>
      <c r="H33" s="247"/>
      <c r="I33" s="247"/>
      <c r="J33" s="248"/>
      <c r="K33" s="242"/>
      <c r="L33" s="242"/>
      <c r="M33" s="249"/>
    </row>
    <row r="34" spans="1:13" ht="17">
      <c r="A34" s="221" t="s">
        <v>39</v>
      </c>
      <c r="B34" s="219"/>
      <c r="C34" s="242"/>
      <c r="D34" s="245"/>
      <c r="E34" s="246"/>
      <c r="F34" s="245"/>
      <c r="G34" s="247"/>
      <c r="H34" s="247"/>
      <c r="I34" s="247"/>
      <c r="J34" s="248"/>
      <c r="K34" s="242"/>
      <c r="L34" s="242"/>
      <c r="M34" s="249"/>
    </row>
    <row r="35" spans="1:13" ht="17">
      <c r="A35" s="221" t="s">
        <v>40</v>
      </c>
      <c r="B35" s="219"/>
      <c r="C35" s="242"/>
      <c r="D35" s="245"/>
      <c r="E35" s="246"/>
      <c r="F35" s="245"/>
      <c r="G35" s="247"/>
      <c r="H35" s="247"/>
      <c r="I35" s="247"/>
      <c r="J35" s="248"/>
      <c r="K35" s="242"/>
      <c r="L35" s="242"/>
      <c r="M35" s="249"/>
    </row>
    <row r="36" spans="1:13" ht="17">
      <c r="A36" s="221" t="s">
        <v>606</v>
      </c>
      <c r="B36" s="219"/>
      <c r="C36" s="242"/>
      <c r="D36" s="245"/>
      <c r="E36" s="246"/>
      <c r="F36" s="245"/>
      <c r="G36" s="247"/>
      <c r="H36" s="247"/>
      <c r="I36" s="247"/>
      <c r="J36" s="248"/>
      <c r="K36" s="242"/>
      <c r="L36" s="242"/>
      <c r="M36" s="249"/>
    </row>
  </sheetData>
  <mergeCells count="3">
    <mergeCell ref="A4:M4"/>
    <mergeCell ref="A1:M2"/>
    <mergeCell ref="A3:M3"/>
  </mergeCells>
  <dataValidations count="1">
    <dataValidation allowBlank="1" sqref="C5:M5 B19 B16:B17 B22:B23 B33:B36 B5:B13 B25 A5:A36 B27:B31" xr:uid="{00000000-0002-0000-0400-000000000000}"/>
  </dataValidations>
  <pageMargins left="0.7" right="0.7" top="0.75" bottom="0.75" header="0.3" footer="0.3"/>
  <pageSetup orientation="portrait" horizontalDpi="4294967295" verticalDpi="4294967295"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B40"/>
  <sheetViews>
    <sheetView zoomScale="90" zoomScaleNormal="90" workbookViewId="0">
      <pane xSplit="2" ySplit="1" topLeftCell="O2" activePane="bottomRight" state="frozen"/>
      <selection pane="topRight" activeCell="C1" sqref="C1"/>
      <selection pane="bottomLeft" activeCell="A6" sqref="A6"/>
      <selection pane="bottomRight" activeCell="M8" sqref="M8"/>
    </sheetView>
  </sheetViews>
  <sheetFormatPr baseColWidth="10" defaultColWidth="13.1640625" defaultRowHeight="16"/>
  <cols>
    <col min="1" max="1" width="33.1640625" style="15" customWidth="1"/>
    <col min="2" max="15" width="13.1640625" style="1"/>
    <col min="16" max="16" width="16.1640625" style="1" customWidth="1"/>
    <col min="17" max="17" width="3.33203125" style="1" customWidth="1"/>
    <col min="18" max="18" width="17.6640625" style="1" customWidth="1"/>
    <col min="19" max="19" width="4.33203125" style="1" customWidth="1"/>
    <col min="20" max="16384" width="13.1640625" style="1"/>
  </cols>
  <sheetData>
    <row r="1" spans="1:28" ht="16" customHeight="1">
      <c r="A1" s="461" t="s">
        <v>308</v>
      </c>
      <c r="B1" s="462"/>
      <c r="C1" s="462"/>
      <c r="D1" s="462"/>
      <c r="E1" s="462"/>
      <c r="F1" s="462"/>
      <c r="G1" s="462"/>
      <c r="H1" s="462"/>
      <c r="I1" s="462"/>
      <c r="J1" s="462"/>
      <c r="K1" s="462"/>
      <c r="L1" s="462"/>
      <c r="M1" s="462"/>
      <c r="N1" s="462"/>
      <c r="O1" s="462"/>
      <c r="P1" s="462"/>
      <c r="Q1" s="462"/>
      <c r="R1" s="462"/>
      <c r="S1" s="462"/>
      <c r="T1" s="462"/>
      <c r="U1" s="6"/>
      <c r="V1" s="6"/>
    </row>
    <row r="2" spans="1:28" ht="16" customHeight="1">
      <c r="A2" s="461"/>
      <c r="B2" s="462"/>
      <c r="C2" s="462"/>
      <c r="D2" s="462"/>
      <c r="E2" s="462"/>
      <c r="F2" s="462"/>
      <c r="G2" s="462"/>
      <c r="H2" s="462"/>
      <c r="I2" s="462"/>
      <c r="J2" s="462"/>
      <c r="K2" s="462"/>
      <c r="L2" s="462"/>
      <c r="M2" s="462"/>
      <c r="N2" s="462"/>
      <c r="O2" s="462"/>
      <c r="P2" s="462"/>
      <c r="Q2" s="462"/>
      <c r="R2" s="462"/>
      <c r="S2" s="462"/>
      <c r="T2" s="462"/>
      <c r="U2" s="6"/>
      <c r="V2" s="6"/>
    </row>
    <row r="3" spans="1:28" ht="28" customHeight="1">
      <c r="A3" s="472" t="s">
        <v>297</v>
      </c>
      <c r="B3" s="473"/>
      <c r="C3" s="473"/>
      <c r="D3" s="473"/>
      <c r="E3" s="473"/>
      <c r="F3" s="473"/>
      <c r="G3" s="473"/>
      <c r="H3" s="473"/>
      <c r="I3" s="473"/>
      <c r="J3" s="473"/>
      <c r="K3" s="473"/>
      <c r="L3" s="473"/>
      <c r="M3" s="473"/>
      <c r="N3" s="473"/>
      <c r="O3" s="473"/>
      <c r="P3" s="473"/>
      <c r="Q3" s="473"/>
      <c r="R3" s="473"/>
      <c r="S3" s="473"/>
      <c r="T3" s="473"/>
      <c r="U3" s="6"/>
      <c r="V3" s="6"/>
    </row>
    <row r="4" spans="1:28" ht="26" customHeight="1" thickBot="1">
      <c r="A4" s="597" t="s">
        <v>312</v>
      </c>
      <c r="B4" s="597"/>
      <c r="C4" s="597"/>
      <c r="D4" s="597"/>
      <c r="E4" s="597"/>
      <c r="F4" s="597"/>
      <c r="G4" s="597"/>
      <c r="H4" s="597"/>
      <c r="I4" s="597"/>
      <c r="J4" s="597"/>
      <c r="K4" s="597"/>
      <c r="L4" s="597"/>
      <c r="M4" s="597"/>
      <c r="N4" s="597"/>
      <c r="O4" s="597"/>
      <c r="P4" s="597"/>
      <c r="Q4" s="597"/>
      <c r="R4" s="597"/>
      <c r="S4" s="597"/>
      <c r="T4" s="597"/>
      <c r="U4" s="6"/>
      <c r="V4" s="6"/>
    </row>
    <row r="5" spans="1:28" ht="131" customHeight="1" thickBot="1">
      <c r="A5" s="97"/>
      <c r="B5" s="786" t="s">
        <v>65</v>
      </c>
      <c r="C5" s="787" t="s">
        <v>303</v>
      </c>
      <c r="D5" s="788" t="s">
        <v>52</v>
      </c>
      <c r="E5" s="788" t="s">
        <v>53</v>
      </c>
      <c r="F5" s="788" t="s">
        <v>54</v>
      </c>
      <c r="G5" s="788" t="s">
        <v>55</v>
      </c>
      <c r="H5" s="788" t="s">
        <v>56</v>
      </c>
      <c r="I5" s="788" t="s">
        <v>57</v>
      </c>
      <c r="J5" s="788" t="s">
        <v>58</v>
      </c>
      <c r="K5" s="788" t="s">
        <v>59</v>
      </c>
      <c r="L5" s="788" t="s">
        <v>60</v>
      </c>
      <c r="M5" s="788" t="s">
        <v>61</v>
      </c>
      <c r="N5" s="788" t="s">
        <v>62</v>
      </c>
      <c r="O5" s="788" t="s">
        <v>63</v>
      </c>
      <c r="P5" s="789" t="s">
        <v>64</v>
      </c>
      <c r="Q5" s="7"/>
      <c r="R5" s="790" t="s">
        <v>302</v>
      </c>
      <c r="S5" s="6"/>
      <c r="T5" s="791" t="s">
        <v>818</v>
      </c>
      <c r="U5" s="595" t="s">
        <v>597</v>
      </c>
      <c r="V5" s="596"/>
      <c r="W5" s="596"/>
      <c r="X5" s="596"/>
      <c r="Y5" s="596"/>
      <c r="Z5" s="596"/>
      <c r="AA5" s="596"/>
      <c r="AB5" s="596"/>
    </row>
    <row r="6" spans="1:28" ht="16.5" customHeight="1">
      <c r="A6" s="792" t="s">
        <v>66</v>
      </c>
      <c r="B6" s="793" t="s">
        <v>819</v>
      </c>
      <c r="C6" s="794"/>
      <c r="D6" s="795">
        <v>10000</v>
      </c>
      <c r="E6" s="795">
        <v>10000</v>
      </c>
      <c r="F6" s="795">
        <v>10000</v>
      </c>
      <c r="G6" s="795">
        <v>10000</v>
      </c>
      <c r="H6" s="795">
        <v>10000</v>
      </c>
      <c r="I6" s="795">
        <v>10000</v>
      </c>
      <c r="J6" s="795">
        <v>10000</v>
      </c>
      <c r="K6" s="795">
        <v>10000</v>
      </c>
      <c r="L6" s="795">
        <v>10000</v>
      </c>
      <c r="M6" s="795">
        <v>10000</v>
      </c>
      <c r="N6" s="795">
        <v>10000</v>
      </c>
      <c r="O6" s="795">
        <v>10000</v>
      </c>
      <c r="P6" s="795">
        <f>SUM(D6:O6)</f>
        <v>120000</v>
      </c>
      <c r="Q6" s="9"/>
      <c r="R6" s="796">
        <v>50000</v>
      </c>
      <c r="S6" s="9"/>
      <c r="T6" s="796">
        <v>70000</v>
      </c>
      <c r="U6" s="9"/>
      <c r="V6" s="9"/>
    </row>
    <row r="7" spans="1:28" ht="16.5" customHeight="1">
      <c r="A7" s="797"/>
      <c r="B7" s="798" t="s">
        <v>820</v>
      </c>
      <c r="C7" s="799"/>
      <c r="D7" s="800">
        <v>8000</v>
      </c>
      <c r="E7" s="800">
        <v>8000</v>
      </c>
      <c r="F7" s="800">
        <v>8000</v>
      </c>
      <c r="G7" s="800">
        <v>8000</v>
      </c>
      <c r="H7" s="800">
        <v>8000</v>
      </c>
      <c r="I7" s="800">
        <v>8000</v>
      </c>
      <c r="J7" s="800">
        <v>8000</v>
      </c>
      <c r="K7" s="800">
        <v>8000</v>
      </c>
      <c r="L7" s="800">
        <v>8000</v>
      </c>
      <c r="M7" s="800">
        <v>8000</v>
      </c>
      <c r="N7" s="800">
        <v>8000</v>
      </c>
      <c r="O7" s="800">
        <v>8000</v>
      </c>
      <c r="P7" s="800">
        <f t="shared" ref="P7:P35" si="0">SUM(D7:O7)</f>
        <v>96000</v>
      </c>
      <c r="Q7" s="9"/>
      <c r="R7" s="800">
        <v>70000</v>
      </c>
      <c r="S7" s="9"/>
      <c r="T7" s="800">
        <v>26000</v>
      </c>
      <c r="U7" s="9"/>
      <c r="V7" s="9"/>
    </row>
    <row r="8" spans="1:28" ht="16.5" customHeight="1">
      <c r="A8" s="797"/>
      <c r="B8" s="798"/>
      <c r="C8" s="799"/>
      <c r="D8" s="800">
        <v>0</v>
      </c>
      <c r="E8" s="800">
        <v>0</v>
      </c>
      <c r="F8" s="800">
        <v>0</v>
      </c>
      <c r="G8" s="800">
        <v>0</v>
      </c>
      <c r="H8" s="800">
        <v>0</v>
      </c>
      <c r="I8" s="800">
        <v>0</v>
      </c>
      <c r="J8" s="800">
        <v>0</v>
      </c>
      <c r="K8" s="800">
        <v>0</v>
      </c>
      <c r="L8" s="800">
        <v>0</v>
      </c>
      <c r="M8" s="800">
        <v>0</v>
      </c>
      <c r="N8" s="800">
        <v>0</v>
      </c>
      <c r="O8" s="800">
        <v>0</v>
      </c>
      <c r="P8" s="800">
        <f t="shared" si="0"/>
        <v>0</v>
      </c>
      <c r="Q8" s="9"/>
      <c r="R8" s="800">
        <v>0</v>
      </c>
      <c r="S8" s="9"/>
      <c r="T8" s="800">
        <v>0</v>
      </c>
      <c r="U8" s="9"/>
      <c r="V8" s="9"/>
    </row>
    <row r="9" spans="1:28" ht="16.5" customHeight="1">
      <c r="A9" s="797"/>
      <c r="B9" s="798"/>
      <c r="C9" s="799"/>
      <c r="D9" s="800">
        <v>0</v>
      </c>
      <c r="E9" s="800">
        <v>0</v>
      </c>
      <c r="F9" s="800">
        <v>0</v>
      </c>
      <c r="G9" s="800">
        <v>0</v>
      </c>
      <c r="H9" s="800">
        <v>0</v>
      </c>
      <c r="I9" s="800">
        <v>0</v>
      </c>
      <c r="J9" s="800">
        <v>0</v>
      </c>
      <c r="K9" s="800">
        <v>0</v>
      </c>
      <c r="L9" s="800">
        <v>0</v>
      </c>
      <c r="M9" s="800">
        <v>0</v>
      </c>
      <c r="N9" s="800">
        <v>0</v>
      </c>
      <c r="O9" s="800">
        <v>0</v>
      </c>
      <c r="P9" s="800">
        <f t="shared" si="0"/>
        <v>0</v>
      </c>
      <c r="Q9" s="9"/>
      <c r="R9" s="800">
        <v>0</v>
      </c>
      <c r="S9" s="9"/>
      <c r="T9" s="800">
        <v>0</v>
      </c>
      <c r="U9" s="9"/>
      <c r="V9" s="9"/>
    </row>
    <row r="10" spans="1:28" ht="16.5" customHeight="1" thickBot="1">
      <c r="A10" s="801"/>
      <c r="B10" s="802"/>
      <c r="C10" s="803"/>
      <c r="D10" s="804">
        <v>0</v>
      </c>
      <c r="E10" s="804">
        <v>0</v>
      </c>
      <c r="F10" s="804">
        <v>0</v>
      </c>
      <c r="G10" s="804">
        <v>0</v>
      </c>
      <c r="H10" s="804">
        <v>0</v>
      </c>
      <c r="I10" s="804">
        <v>0</v>
      </c>
      <c r="J10" s="804">
        <v>0</v>
      </c>
      <c r="K10" s="804">
        <v>0</v>
      </c>
      <c r="L10" s="804">
        <v>0</v>
      </c>
      <c r="M10" s="804">
        <v>0</v>
      </c>
      <c r="N10" s="804">
        <v>0</v>
      </c>
      <c r="O10" s="804">
        <v>0</v>
      </c>
      <c r="P10" s="804">
        <f t="shared" si="0"/>
        <v>0</v>
      </c>
      <c r="Q10" s="9"/>
      <c r="R10" s="804">
        <v>0</v>
      </c>
      <c r="S10" s="9"/>
      <c r="T10" s="804">
        <v>0</v>
      </c>
      <c r="U10" s="9"/>
      <c r="V10" s="9"/>
    </row>
    <row r="11" spans="1:28" ht="16.5" customHeight="1">
      <c r="A11" s="805" t="s">
        <v>821</v>
      </c>
      <c r="B11" s="793" t="s">
        <v>822</v>
      </c>
      <c r="C11" s="806"/>
      <c r="D11" s="795">
        <v>20000</v>
      </c>
      <c r="E11" s="795">
        <v>0</v>
      </c>
      <c r="F11" s="795">
        <v>0</v>
      </c>
      <c r="G11" s="795">
        <v>0</v>
      </c>
      <c r="H11" s="795">
        <v>0</v>
      </c>
      <c r="I11" s="795">
        <v>0</v>
      </c>
      <c r="J11" s="795">
        <v>0</v>
      </c>
      <c r="K11" s="795">
        <v>0</v>
      </c>
      <c r="L11" s="795">
        <v>0</v>
      </c>
      <c r="M11" s="795">
        <v>0</v>
      </c>
      <c r="N11" s="795">
        <v>0</v>
      </c>
      <c r="O11" s="795">
        <v>0</v>
      </c>
      <c r="P11" s="795">
        <f t="shared" si="0"/>
        <v>20000</v>
      </c>
      <c r="Q11" s="9"/>
      <c r="R11" s="795">
        <v>20000</v>
      </c>
      <c r="S11" s="9"/>
      <c r="T11" s="795">
        <v>0</v>
      </c>
      <c r="U11" s="9"/>
      <c r="V11" s="9"/>
    </row>
    <row r="12" spans="1:28" ht="16.5" customHeight="1">
      <c r="A12" s="797"/>
      <c r="B12" s="798" t="s">
        <v>823</v>
      </c>
      <c r="C12" s="799"/>
      <c r="D12" s="800">
        <v>5000</v>
      </c>
      <c r="E12" s="800">
        <v>0</v>
      </c>
      <c r="F12" s="800">
        <v>0</v>
      </c>
      <c r="G12" s="800">
        <v>0</v>
      </c>
      <c r="H12" s="800">
        <v>0</v>
      </c>
      <c r="I12" s="800">
        <v>0</v>
      </c>
      <c r="J12" s="800">
        <v>0</v>
      </c>
      <c r="K12" s="800">
        <v>0</v>
      </c>
      <c r="L12" s="800">
        <v>0</v>
      </c>
      <c r="M12" s="800">
        <v>0</v>
      </c>
      <c r="N12" s="800">
        <v>0</v>
      </c>
      <c r="O12" s="800">
        <v>0</v>
      </c>
      <c r="P12" s="800">
        <f t="shared" si="0"/>
        <v>5000</v>
      </c>
      <c r="Q12" s="9"/>
      <c r="R12" s="800">
        <v>5000</v>
      </c>
      <c r="S12" s="9"/>
      <c r="T12" s="800">
        <v>0</v>
      </c>
      <c r="U12" s="9"/>
      <c r="V12" s="9"/>
    </row>
    <row r="13" spans="1:28" ht="16.5" customHeight="1">
      <c r="A13" s="797"/>
      <c r="B13" s="798"/>
      <c r="C13" s="799"/>
      <c r="D13" s="800">
        <v>0</v>
      </c>
      <c r="E13" s="800">
        <v>0</v>
      </c>
      <c r="F13" s="800">
        <v>0</v>
      </c>
      <c r="G13" s="800">
        <v>0</v>
      </c>
      <c r="H13" s="800">
        <v>0</v>
      </c>
      <c r="I13" s="800">
        <v>0</v>
      </c>
      <c r="J13" s="800">
        <v>0</v>
      </c>
      <c r="K13" s="800">
        <v>0</v>
      </c>
      <c r="L13" s="800">
        <v>0</v>
      </c>
      <c r="M13" s="800">
        <v>0</v>
      </c>
      <c r="N13" s="800">
        <v>0</v>
      </c>
      <c r="O13" s="800">
        <v>0</v>
      </c>
      <c r="P13" s="800">
        <f t="shared" si="0"/>
        <v>0</v>
      </c>
      <c r="Q13" s="9"/>
      <c r="R13" s="800">
        <v>0</v>
      </c>
      <c r="S13" s="9"/>
      <c r="T13" s="800">
        <v>0</v>
      </c>
      <c r="U13" s="9"/>
      <c r="V13" s="9"/>
    </row>
    <row r="14" spans="1:28" ht="16.5" customHeight="1">
      <c r="A14" s="797"/>
      <c r="B14" s="798"/>
      <c r="C14" s="799"/>
      <c r="D14" s="800">
        <v>0</v>
      </c>
      <c r="E14" s="800">
        <v>0</v>
      </c>
      <c r="F14" s="800">
        <v>0</v>
      </c>
      <c r="G14" s="800">
        <v>0</v>
      </c>
      <c r="H14" s="800">
        <v>0</v>
      </c>
      <c r="I14" s="800">
        <v>0</v>
      </c>
      <c r="J14" s="800">
        <v>0</v>
      </c>
      <c r="K14" s="800">
        <v>0</v>
      </c>
      <c r="L14" s="800">
        <v>0</v>
      </c>
      <c r="M14" s="800">
        <v>0</v>
      </c>
      <c r="N14" s="800">
        <v>0</v>
      </c>
      <c r="O14" s="800">
        <v>0</v>
      </c>
      <c r="P14" s="800">
        <f t="shared" si="0"/>
        <v>0</v>
      </c>
      <c r="Q14" s="9"/>
      <c r="R14" s="800">
        <v>0</v>
      </c>
      <c r="S14" s="9"/>
      <c r="T14" s="800">
        <v>0</v>
      </c>
      <c r="U14" s="9"/>
      <c r="V14" s="9"/>
    </row>
    <row r="15" spans="1:28" ht="16.5" customHeight="1" thickBot="1">
      <c r="A15" s="801"/>
      <c r="B15" s="802"/>
      <c r="C15" s="803"/>
      <c r="D15" s="804">
        <v>0</v>
      </c>
      <c r="E15" s="804">
        <v>0</v>
      </c>
      <c r="F15" s="804">
        <v>0</v>
      </c>
      <c r="G15" s="804">
        <v>0</v>
      </c>
      <c r="H15" s="804">
        <v>0</v>
      </c>
      <c r="I15" s="804">
        <v>0</v>
      </c>
      <c r="J15" s="804">
        <v>0</v>
      </c>
      <c r="K15" s="804">
        <v>0</v>
      </c>
      <c r="L15" s="804">
        <v>0</v>
      </c>
      <c r="M15" s="804">
        <v>0</v>
      </c>
      <c r="N15" s="804">
        <v>0</v>
      </c>
      <c r="O15" s="804">
        <v>0</v>
      </c>
      <c r="P15" s="804">
        <f t="shared" si="0"/>
        <v>0</v>
      </c>
      <c r="Q15" s="9"/>
      <c r="R15" s="804">
        <v>0</v>
      </c>
      <c r="S15" s="9"/>
      <c r="T15" s="804">
        <v>0</v>
      </c>
      <c r="U15" s="9"/>
      <c r="V15" s="9"/>
    </row>
    <row r="16" spans="1:28" ht="18.75" customHeight="1">
      <c r="A16" s="805" t="s">
        <v>67</v>
      </c>
      <c r="B16" s="793" t="s">
        <v>824</v>
      </c>
      <c r="C16" s="807"/>
      <c r="D16" s="795">
        <v>1000</v>
      </c>
      <c r="E16" s="795">
        <v>1000</v>
      </c>
      <c r="F16" s="795">
        <v>1000</v>
      </c>
      <c r="G16" s="795">
        <v>1000</v>
      </c>
      <c r="H16" s="795">
        <v>1000</v>
      </c>
      <c r="I16" s="795">
        <v>1000</v>
      </c>
      <c r="J16" s="795">
        <v>1000</v>
      </c>
      <c r="K16" s="795">
        <v>1000</v>
      </c>
      <c r="L16" s="795">
        <v>1000</v>
      </c>
      <c r="M16" s="795">
        <v>1000</v>
      </c>
      <c r="N16" s="795">
        <v>1000</v>
      </c>
      <c r="O16" s="795">
        <v>1000</v>
      </c>
      <c r="P16" s="795">
        <f t="shared" si="0"/>
        <v>12000</v>
      </c>
      <c r="Q16" s="8"/>
      <c r="R16" s="808">
        <v>6000</v>
      </c>
      <c r="S16" s="8"/>
      <c r="T16" s="795">
        <v>6000</v>
      </c>
      <c r="U16" s="8"/>
      <c r="V16" s="8"/>
    </row>
    <row r="17" spans="1:22" ht="17" customHeight="1">
      <c r="A17" s="797"/>
      <c r="B17" s="798"/>
      <c r="C17" s="799"/>
      <c r="D17" s="800">
        <v>0</v>
      </c>
      <c r="E17" s="800">
        <v>0</v>
      </c>
      <c r="F17" s="800">
        <v>0</v>
      </c>
      <c r="G17" s="800">
        <v>0</v>
      </c>
      <c r="H17" s="800">
        <v>0</v>
      </c>
      <c r="I17" s="800">
        <v>0</v>
      </c>
      <c r="J17" s="800">
        <v>0</v>
      </c>
      <c r="K17" s="800">
        <v>0</v>
      </c>
      <c r="L17" s="800">
        <v>0</v>
      </c>
      <c r="M17" s="800">
        <v>0</v>
      </c>
      <c r="N17" s="800">
        <v>0</v>
      </c>
      <c r="O17" s="800">
        <v>0</v>
      </c>
      <c r="P17" s="800">
        <f t="shared" si="0"/>
        <v>0</v>
      </c>
      <c r="Q17" s="9"/>
      <c r="R17" s="800">
        <v>0</v>
      </c>
      <c r="S17" s="9"/>
      <c r="T17" s="800">
        <v>0</v>
      </c>
      <c r="U17" s="9"/>
      <c r="V17" s="9"/>
    </row>
    <row r="18" spans="1:22" ht="17" customHeight="1">
      <c r="A18" s="797"/>
      <c r="B18" s="798"/>
      <c r="C18" s="799"/>
      <c r="D18" s="800">
        <v>0</v>
      </c>
      <c r="E18" s="800">
        <v>0</v>
      </c>
      <c r="F18" s="800">
        <v>0</v>
      </c>
      <c r="G18" s="800">
        <v>0</v>
      </c>
      <c r="H18" s="800">
        <v>0</v>
      </c>
      <c r="I18" s="800">
        <v>0</v>
      </c>
      <c r="J18" s="800">
        <v>0</v>
      </c>
      <c r="K18" s="800">
        <v>0</v>
      </c>
      <c r="L18" s="800">
        <v>0</v>
      </c>
      <c r="M18" s="800">
        <v>0</v>
      </c>
      <c r="N18" s="800">
        <v>0</v>
      </c>
      <c r="O18" s="800">
        <v>0</v>
      </c>
      <c r="P18" s="800">
        <f t="shared" si="0"/>
        <v>0</v>
      </c>
      <c r="Q18" s="9"/>
      <c r="R18" s="800">
        <v>0</v>
      </c>
      <c r="S18" s="9"/>
      <c r="T18" s="800">
        <v>0</v>
      </c>
      <c r="U18" s="9"/>
      <c r="V18" s="9"/>
    </row>
    <row r="19" spans="1:22" ht="17" customHeight="1">
      <c r="A19" s="797"/>
      <c r="B19" s="798"/>
      <c r="C19" s="799"/>
      <c r="D19" s="800">
        <v>0</v>
      </c>
      <c r="E19" s="800">
        <v>0</v>
      </c>
      <c r="F19" s="800">
        <v>0</v>
      </c>
      <c r="G19" s="800">
        <v>0</v>
      </c>
      <c r="H19" s="800">
        <v>0</v>
      </c>
      <c r="I19" s="800">
        <v>0</v>
      </c>
      <c r="J19" s="800">
        <v>0</v>
      </c>
      <c r="K19" s="800">
        <v>0</v>
      </c>
      <c r="L19" s="800">
        <v>0</v>
      </c>
      <c r="M19" s="800">
        <v>0</v>
      </c>
      <c r="N19" s="800">
        <v>0</v>
      </c>
      <c r="O19" s="800">
        <v>0</v>
      </c>
      <c r="P19" s="800">
        <f t="shared" si="0"/>
        <v>0</v>
      </c>
      <c r="Q19" s="9"/>
      <c r="R19" s="800">
        <v>0</v>
      </c>
      <c r="S19" s="9"/>
      <c r="T19" s="800">
        <v>0</v>
      </c>
      <c r="U19" s="9"/>
      <c r="V19" s="9"/>
    </row>
    <row r="20" spans="1:22" ht="17" thickBot="1">
      <c r="A20" s="801"/>
      <c r="B20" s="802"/>
      <c r="C20" s="803"/>
      <c r="D20" s="804">
        <v>0</v>
      </c>
      <c r="E20" s="804">
        <v>0</v>
      </c>
      <c r="F20" s="804">
        <v>0</v>
      </c>
      <c r="G20" s="804">
        <v>0</v>
      </c>
      <c r="H20" s="804">
        <v>0</v>
      </c>
      <c r="I20" s="804">
        <v>0</v>
      </c>
      <c r="J20" s="804">
        <v>0</v>
      </c>
      <c r="K20" s="804">
        <v>0</v>
      </c>
      <c r="L20" s="804">
        <v>0</v>
      </c>
      <c r="M20" s="804">
        <v>0</v>
      </c>
      <c r="N20" s="804">
        <v>0</v>
      </c>
      <c r="O20" s="804">
        <v>0</v>
      </c>
      <c r="P20" s="804">
        <f t="shared" si="0"/>
        <v>0</v>
      </c>
      <c r="Q20" s="9"/>
      <c r="R20" s="804">
        <v>0</v>
      </c>
      <c r="S20" s="9"/>
      <c r="T20" s="804">
        <v>0</v>
      </c>
      <c r="U20" s="9"/>
      <c r="V20" s="9"/>
    </row>
    <row r="21" spans="1:22" ht="17" customHeight="1">
      <c r="A21" s="805" t="s">
        <v>68</v>
      </c>
      <c r="B21" s="793" t="s">
        <v>825</v>
      </c>
      <c r="C21" s="806"/>
      <c r="D21" s="795">
        <v>3000</v>
      </c>
      <c r="E21" s="795">
        <v>0</v>
      </c>
      <c r="F21" s="795">
        <v>3000</v>
      </c>
      <c r="G21" s="795">
        <v>0</v>
      </c>
      <c r="H21" s="795">
        <v>3000</v>
      </c>
      <c r="I21" s="795">
        <v>0</v>
      </c>
      <c r="J21" s="795">
        <v>3000</v>
      </c>
      <c r="K21" s="795">
        <v>0</v>
      </c>
      <c r="L21" s="795">
        <v>3000</v>
      </c>
      <c r="M21" s="795">
        <v>0</v>
      </c>
      <c r="N21" s="795">
        <v>0</v>
      </c>
      <c r="O21" s="795">
        <v>3000</v>
      </c>
      <c r="P21" s="795">
        <f t="shared" si="0"/>
        <v>18000</v>
      </c>
      <c r="Q21" s="9"/>
      <c r="R21" s="809">
        <v>0</v>
      </c>
      <c r="S21" s="9"/>
      <c r="T21" s="795">
        <v>18000</v>
      </c>
      <c r="U21" s="9"/>
      <c r="V21" s="9"/>
    </row>
    <row r="22" spans="1:22">
      <c r="A22" s="797"/>
      <c r="B22" s="798"/>
      <c r="C22" s="799"/>
      <c r="D22" s="800">
        <v>0</v>
      </c>
      <c r="E22" s="800">
        <v>0</v>
      </c>
      <c r="F22" s="800">
        <v>0</v>
      </c>
      <c r="G22" s="800">
        <v>0</v>
      </c>
      <c r="H22" s="800">
        <v>0</v>
      </c>
      <c r="I22" s="800">
        <v>0</v>
      </c>
      <c r="J22" s="800">
        <v>0</v>
      </c>
      <c r="K22" s="800">
        <v>0</v>
      </c>
      <c r="L22" s="800">
        <v>0</v>
      </c>
      <c r="M22" s="800">
        <v>0</v>
      </c>
      <c r="N22" s="800">
        <v>0</v>
      </c>
      <c r="O22" s="800">
        <v>0</v>
      </c>
      <c r="P22" s="800">
        <f t="shared" si="0"/>
        <v>0</v>
      </c>
      <c r="Q22" s="9"/>
      <c r="R22" s="800">
        <v>0</v>
      </c>
      <c r="S22" s="9"/>
      <c r="T22" s="800">
        <v>0</v>
      </c>
      <c r="U22" s="9"/>
      <c r="V22" s="9"/>
    </row>
    <row r="23" spans="1:22" ht="17" customHeight="1">
      <c r="A23" s="797"/>
      <c r="B23" s="798"/>
      <c r="C23" s="799"/>
      <c r="D23" s="800">
        <v>0</v>
      </c>
      <c r="E23" s="800">
        <v>0</v>
      </c>
      <c r="F23" s="800">
        <v>0</v>
      </c>
      <c r="G23" s="800">
        <v>0</v>
      </c>
      <c r="H23" s="800">
        <v>0</v>
      </c>
      <c r="I23" s="800">
        <v>0</v>
      </c>
      <c r="J23" s="800">
        <v>0</v>
      </c>
      <c r="K23" s="800">
        <v>0</v>
      </c>
      <c r="L23" s="800">
        <v>0</v>
      </c>
      <c r="M23" s="800">
        <v>0</v>
      </c>
      <c r="N23" s="800">
        <v>0</v>
      </c>
      <c r="O23" s="800">
        <v>0</v>
      </c>
      <c r="P23" s="800">
        <f t="shared" si="0"/>
        <v>0</v>
      </c>
      <c r="Q23" s="9"/>
      <c r="R23" s="800">
        <v>0</v>
      </c>
      <c r="S23" s="9"/>
      <c r="T23" s="800">
        <v>0</v>
      </c>
      <c r="U23" s="9"/>
      <c r="V23" s="9"/>
    </row>
    <row r="24" spans="1:22" ht="17" customHeight="1">
      <c r="A24" s="797"/>
      <c r="B24" s="798"/>
      <c r="C24" s="799"/>
      <c r="D24" s="800">
        <v>0</v>
      </c>
      <c r="E24" s="800">
        <v>0</v>
      </c>
      <c r="F24" s="800">
        <v>0</v>
      </c>
      <c r="G24" s="800">
        <v>0</v>
      </c>
      <c r="H24" s="800">
        <v>0</v>
      </c>
      <c r="I24" s="800">
        <v>0</v>
      </c>
      <c r="J24" s="800">
        <v>0</v>
      </c>
      <c r="K24" s="800">
        <v>0</v>
      </c>
      <c r="L24" s="800">
        <v>0</v>
      </c>
      <c r="M24" s="800">
        <v>0</v>
      </c>
      <c r="N24" s="800">
        <v>0</v>
      </c>
      <c r="O24" s="800">
        <v>0</v>
      </c>
      <c r="P24" s="800">
        <f t="shared" si="0"/>
        <v>0</v>
      </c>
      <c r="Q24" s="9"/>
      <c r="R24" s="800">
        <v>0</v>
      </c>
      <c r="S24" s="9"/>
      <c r="T24" s="800">
        <v>0</v>
      </c>
      <c r="U24" s="9"/>
      <c r="V24" s="9"/>
    </row>
    <row r="25" spans="1:22" ht="17" thickBot="1">
      <c r="A25" s="801"/>
      <c r="B25" s="802"/>
      <c r="C25" s="803"/>
      <c r="D25" s="804">
        <v>0</v>
      </c>
      <c r="E25" s="804">
        <v>0</v>
      </c>
      <c r="F25" s="804">
        <v>0</v>
      </c>
      <c r="G25" s="804">
        <v>0</v>
      </c>
      <c r="H25" s="804">
        <v>0</v>
      </c>
      <c r="I25" s="804">
        <v>0</v>
      </c>
      <c r="J25" s="804">
        <v>0</v>
      </c>
      <c r="K25" s="804">
        <v>0</v>
      </c>
      <c r="L25" s="804">
        <v>0</v>
      </c>
      <c r="M25" s="804">
        <v>0</v>
      </c>
      <c r="N25" s="804">
        <v>0</v>
      </c>
      <c r="O25" s="804">
        <v>0</v>
      </c>
      <c r="P25" s="804">
        <f t="shared" si="0"/>
        <v>0</v>
      </c>
      <c r="Q25" s="9"/>
      <c r="R25" s="804">
        <v>0</v>
      </c>
      <c r="S25" s="9"/>
      <c r="T25" s="804">
        <v>0</v>
      </c>
      <c r="U25" s="9"/>
      <c r="V25" s="9"/>
    </row>
    <row r="26" spans="1:22" ht="17" customHeight="1">
      <c r="A26" s="805" t="s">
        <v>826</v>
      </c>
      <c r="B26" s="793" t="s">
        <v>827</v>
      </c>
      <c r="C26" s="806"/>
      <c r="D26" s="795">
        <v>0</v>
      </c>
      <c r="E26" s="795">
        <v>0</v>
      </c>
      <c r="F26" s="795">
        <v>0</v>
      </c>
      <c r="G26" s="795">
        <v>0</v>
      </c>
      <c r="H26" s="795">
        <v>13000</v>
      </c>
      <c r="I26" s="795">
        <v>0</v>
      </c>
      <c r="J26" s="795">
        <v>0</v>
      </c>
      <c r="K26" s="795">
        <v>0</v>
      </c>
      <c r="L26" s="795">
        <v>0</v>
      </c>
      <c r="M26" s="795">
        <v>0</v>
      </c>
      <c r="N26" s="795">
        <v>0</v>
      </c>
      <c r="O26" s="795">
        <v>0</v>
      </c>
      <c r="P26" s="795">
        <f t="shared" si="0"/>
        <v>13000</v>
      </c>
      <c r="Q26" s="9"/>
      <c r="R26" s="795">
        <v>13000</v>
      </c>
      <c r="S26" s="9"/>
      <c r="T26" s="795">
        <v>0</v>
      </c>
      <c r="U26" s="9"/>
      <c r="V26" s="9"/>
    </row>
    <row r="27" spans="1:22" ht="17" customHeight="1">
      <c r="A27" s="797"/>
      <c r="B27" s="798"/>
      <c r="C27" s="799"/>
      <c r="D27" s="800">
        <v>0</v>
      </c>
      <c r="E27" s="800">
        <v>0</v>
      </c>
      <c r="F27" s="800">
        <v>0</v>
      </c>
      <c r="G27" s="800">
        <v>0</v>
      </c>
      <c r="H27" s="800">
        <v>0</v>
      </c>
      <c r="I27" s="800">
        <v>0</v>
      </c>
      <c r="J27" s="800">
        <v>0</v>
      </c>
      <c r="K27" s="800">
        <v>0</v>
      </c>
      <c r="L27" s="800">
        <v>0</v>
      </c>
      <c r="M27" s="800">
        <v>0</v>
      </c>
      <c r="N27" s="800">
        <v>0</v>
      </c>
      <c r="O27" s="800">
        <v>0</v>
      </c>
      <c r="P27" s="800">
        <f t="shared" si="0"/>
        <v>0</v>
      </c>
      <c r="Q27" s="9"/>
      <c r="R27" s="800">
        <v>0</v>
      </c>
      <c r="S27" s="9"/>
      <c r="T27" s="800">
        <v>0</v>
      </c>
      <c r="U27" s="9"/>
      <c r="V27" s="9"/>
    </row>
    <row r="28" spans="1:22">
      <c r="A28" s="797"/>
      <c r="B28" s="798"/>
      <c r="C28" s="799"/>
      <c r="D28" s="800">
        <v>0</v>
      </c>
      <c r="E28" s="800">
        <v>0</v>
      </c>
      <c r="F28" s="800">
        <v>0</v>
      </c>
      <c r="G28" s="800">
        <v>0</v>
      </c>
      <c r="H28" s="800">
        <v>0</v>
      </c>
      <c r="I28" s="800">
        <v>0</v>
      </c>
      <c r="J28" s="800">
        <v>0</v>
      </c>
      <c r="K28" s="800">
        <v>0</v>
      </c>
      <c r="L28" s="800">
        <v>0</v>
      </c>
      <c r="M28" s="800">
        <v>0</v>
      </c>
      <c r="N28" s="800">
        <v>0</v>
      </c>
      <c r="O28" s="800">
        <v>0</v>
      </c>
      <c r="P28" s="800">
        <f t="shared" si="0"/>
        <v>0</v>
      </c>
      <c r="Q28" s="9"/>
      <c r="R28" s="800">
        <v>0</v>
      </c>
      <c r="S28" s="9"/>
      <c r="T28" s="800">
        <v>0</v>
      </c>
      <c r="U28" s="9"/>
      <c r="V28" s="9"/>
    </row>
    <row r="29" spans="1:22">
      <c r="A29" s="797"/>
      <c r="B29" s="798"/>
      <c r="C29" s="799"/>
      <c r="D29" s="800">
        <v>0</v>
      </c>
      <c r="E29" s="800">
        <v>0</v>
      </c>
      <c r="F29" s="800">
        <v>0</v>
      </c>
      <c r="G29" s="800">
        <v>0</v>
      </c>
      <c r="H29" s="800">
        <v>0</v>
      </c>
      <c r="I29" s="800">
        <v>0</v>
      </c>
      <c r="J29" s="800">
        <v>0</v>
      </c>
      <c r="K29" s="800">
        <v>0</v>
      </c>
      <c r="L29" s="800">
        <v>0</v>
      </c>
      <c r="M29" s="800">
        <v>0</v>
      </c>
      <c r="N29" s="800">
        <v>0</v>
      </c>
      <c r="O29" s="800">
        <v>0</v>
      </c>
      <c r="P29" s="800">
        <f t="shared" si="0"/>
        <v>0</v>
      </c>
      <c r="Q29" s="9"/>
      <c r="R29" s="800">
        <v>0</v>
      </c>
      <c r="S29" s="9"/>
      <c r="T29" s="800">
        <v>0</v>
      </c>
      <c r="U29" s="9"/>
      <c r="V29" s="9"/>
    </row>
    <row r="30" spans="1:22" ht="17" thickBot="1">
      <c r="A30" s="801"/>
      <c r="B30" s="802"/>
      <c r="C30" s="803"/>
      <c r="D30" s="804">
        <v>0</v>
      </c>
      <c r="E30" s="804">
        <v>0</v>
      </c>
      <c r="F30" s="804">
        <v>0</v>
      </c>
      <c r="G30" s="804">
        <v>0</v>
      </c>
      <c r="H30" s="804">
        <v>0</v>
      </c>
      <c r="I30" s="804">
        <v>0</v>
      </c>
      <c r="J30" s="804">
        <v>0</v>
      </c>
      <c r="K30" s="804">
        <v>0</v>
      </c>
      <c r="L30" s="804">
        <v>0</v>
      </c>
      <c r="M30" s="804">
        <v>0</v>
      </c>
      <c r="N30" s="804">
        <v>0</v>
      </c>
      <c r="O30" s="804">
        <v>0</v>
      </c>
      <c r="P30" s="804">
        <f t="shared" si="0"/>
        <v>0</v>
      </c>
      <c r="Q30" s="9"/>
      <c r="R30" s="804">
        <v>0</v>
      </c>
      <c r="S30" s="9"/>
      <c r="T30" s="804">
        <v>0</v>
      </c>
      <c r="U30" s="9"/>
      <c r="V30" s="9"/>
    </row>
    <row r="31" spans="1:22">
      <c r="A31" s="805" t="s">
        <v>69</v>
      </c>
      <c r="B31" s="793"/>
      <c r="C31" s="806"/>
      <c r="D31" s="795">
        <v>0</v>
      </c>
      <c r="E31" s="795">
        <v>0</v>
      </c>
      <c r="F31" s="795">
        <v>0</v>
      </c>
      <c r="G31" s="795">
        <v>0</v>
      </c>
      <c r="H31" s="795">
        <v>0</v>
      </c>
      <c r="I31" s="795">
        <v>0</v>
      </c>
      <c r="J31" s="795">
        <v>0</v>
      </c>
      <c r="K31" s="795">
        <v>0</v>
      </c>
      <c r="L31" s="795">
        <v>0</v>
      </c>
      <c r="M31" s="795">
        <v>0</v>
      </c>
      <c r="N31" s="795">
        <v>0</v>
      </c>
      <c r="O31" s="795">
        <v>0</v>
      </c>
      <c r="P31" s="795">
        <f t="shared" si="0"/>
        <v>0</v>
      </c>
      <c r="Q31" s="9"/>
      <c r="R31" s="795">
        <v>0</v>
      </c>
      <c r="S31" s="9"/>
      <c r="T31" s="795">
        <v>0</v>
      </c>
      <c r="U31" s="9"/>
      <c r="V31" s="9"/>
    </row>
    <row r="32" spans="1:22">
      <c r="A32" s="797"/>
      <c r="B32" s="798"/>
      <c r="C32" s="799"/>
      <c r="D32" s="800">
        <v>0</v>
      </c>
      <c r="E32" s="800">
        <v>0</v>
      </c>
      <c r="F32" s="800">
        <v>0</v>
      </c>
      <c r="G32" s="800">
        <v>0</v>
      </c>
      <c r="H32" s="800">
        <v>0</v>
      </c>
      <c r="I32" s="800">
        <v>0</v>
      </c>
      <c r="J32" s="800">
        <v>0</v>
      </c>
      <c r="K32" s="800">
        <v>0</v>
      </c>
      <c r="L32" s="800">
        <v>0</v>
      </c>
      <c r="M32" s="800">
        <v>0</v>
      </c>
      <c r="N32" s="800">
        <v>0</v>
      </c>
      <c r="O32" s="800">
        <v>0</v>
      </c>
      <c r="P32" s="800">
        <f t="shared" si="0"/>
        <v>0</v>
      </c>
      <c r="Q32" s="9"/>
      <c r="R32" s="800">
        <v>0</v>
      </c>
      <c r="S32" s="9"/>
      <c r="T32" s="800">
        <v>0</v>
      </c>
      <c r="U32" s="9"/>
      <c r="V32" s="9"/>
    </row>
    <row r="33" spans="1:22">
      <c r="A33" s="797"/>
      <c r="B33" s="798"/>
      <c r="C33" s="799"/>
      <c r="D33" s="800">
        <v>0</v>
      </c>
      <c r="E33" s="800">
        <v>0</v>
      </c>
      <c r="F33" s="800">
        <v>0</v>
      </c>
      <c r="G33" s="800">
        <v>0</v>
      </c>
      <c r="H33" s="800">
        <v>0</v>
      </c>
      <c r="I33" s="800">
        <v>0</v>
      </c>
      <c r="J33" s="800">
        <v>0</v>
      </c>
      <c r="K33" s="800">
        <v>0</v>
      </c>
      <c r="L33" s="800">
        <v>0</v>
      </c>
      <c r="M33" s="800">
        <v>0</v>
      </c>
      <c r="N33" s="800">
        <v>0</v>
      </c>
      <c r="O33" s="800">
        <v>0</v>
      </c>
      <c r="P33" s="800">
        <f t="shared" si="0"/>
        <v>0</v>
      </c>
      <c r="Q33" s="9"/>
      <c r="R33" s="800">
        <v>0</v>
      </c>
      <c r="S33" s="9"/>
      <c r="T33" s="800">
        <v>0</v>
      </c>
      <c r="U33" s="9"/>
      <c r="V33" s="9"/>
    </row>
    <row r="34" spans="1:22">
      <c r="A34" s="797"/>
      <c r="B34" s="798"/>
      <c r="C34" s="799"/>
      <c r="D34" s="800">
        <v>0</v>
      </c>
      <c r="E34" s="800">
        <v>0</v>
      </c>
      <c r="F34" s="800">
        <v>0</v>
      </c>
      <c r="G34" s="800">
        <v>0</v>
      </c>
      <c r="H34" s="800">
        <v>0</v>
      </c>
      <c r="I34" s="800">
        <v>0</v>
      </c>
      <c r="J34" s="800">
        <v>0</v>
      </c>
      <c r="K34" s="800">
        <v>0</v>
      </c>
      <c r="L34" s="800">
        <v>0</v>
      </c>
      <c r="M34" s="800">
        <v>0</v>
      </c>
      <c r="N34" s="800">
        <v>0</v>
      </c>
      <c r="O34" s="800">
        <v>0</v>
      </c>
      <c r="P34" s="800">
        <f t="shared" si="0"/>
        <v>0</v>
      </c>
      <c r="Q34" s="9"/>
      <c r="R34" s="800">
        <v>0</v>
      </c>
      <c r="S34" s="9"/>
      <c r="T34" s="800">
        <v>0</v>
      </c>
      <c r="U34" s="9"/>
      <c r="V34" s="9"/>
    </row>
    <row r="35" spans="1:22" ht="17" thickBot="1">
      <c r="A35" s="801"/>
      <c r="B35" s="802"/>
      <c r="C35" s="803"/>
      <c r="D35" s="804">
        <v>0</v>
      </c>
      <c r="E35" s="804">
        <v>0</v>
      </c>
      <c r="F35" s="804">
        <v>0</v>
      </c>
      <c r="G35" s="804">
        <v>0</v>
      </c>
      <c r="H35" s="804">
        <v>0</v>
      </c>
      <c r="I35" s="804">
        <v>0</v>
      </c>
      <c r="J35" s="804">
        <v>0</v>
      </c>
      <c r="K35" s="804">
        <v>0</v>
      </c>
      <c r="L35" s="804">
        <v>0</v>
      </c>
      <c r="M35" s="804">
        <v>0</v>
      </c>
      <c r="N35" s="804">
        <v>0</v>
      </c>
      <c r="O35" s="804">
        <v>0</v>
      </c>
      <c r="P35" s="804">
        <f t="shared" si="0"/>
        <v>0</v>
      </c>
      <c r="Q35" s="9"/>
      <c r="R35" s="804">
        <v>0</v>
      </c>
      <c r="S35" s="9"/>
      <c r="T35" s="804">
        <v>0</v>
      </c>
      <c r="U35" s="9"/>
      <c r="V35" s="9"/>
    </row>
    <row r="36" spans="1:22" ht="17" thickBot="1">
      <c r="A36" s="91"/>
      <c r="B36" s="92" t="s">
        <v>70</v>
      </c>
      <c r="C36" s="94"/>
      <c r="D36" s="95">
        <f t="shared" ref="D36:O36" si="1">SUM(D6:D35)</f>
        <v>47000</v>
      </c>
      <c r="E36" s="95">
        <f t="shared" si="1"/>
        <v>19000</v>
      </c>
      <c r="F36" s="95">
        <f t="shared" si="1"/>
        <v>22000</v>
      </c>
      <c r="G36" s="95">
        <f t="shared" si="1"/>
        <v>19000</v>
      </c>
      <c r="H36" s="95">
        <f t="shared" si="1"/>
        <v>35000</v>
      </c>
      <c r="I36" s="95">
        <f t="shared" si="1"/>
        <v>19000</v>
      </c>
      <c r="J36" s="95">
        <f t="shared" si="1"/>
        <v>22000</v>
      </c>
      <c r="K36" s="95">
        <f t="shared" si="1"/>
        <v>19000</v>
      </c>
      <c r="L36" s="95">
        <f t="shared" si="1"/>
        <v>22000</v>
      </c>
      <c r="M36" s="95">
        <f t="shared" si="1"/>
        <v>19000</v>
      </c>
      <c r="N36" s="95">
        <f t="shared" si="1"/>
        <v>19000</v>
      </c>
      <c r="O36" s="95">
        <f t="shared" si="1"/>
        <v>22000</v>
      </c>
      <c r="P36" s="95">
        <f>SUM(P6:P35)</f>
        <v>284000</v>
      </c>
      <c r="Q36" s="10"/>
      <c r="R36" s="93">
        <f>SUM(R6:R35)</f>
        <v>164000</v>
      </c>
      <c r="S36" s="10"/>
      <c r="T36" s="93">
        <f>SUM(T6:T35)</f>
        <v>120000</v>
      </c>
      <c r="U36" s="10"/>
      <c r="V36" s="7"/>
    </row>
    <row r="37" spans="1:22">
      <c r="A37" s="11"/>
      <c r="B37" s="96" t="s">
        <v>71</v>
      </c>
      <c r="C37" s="12"/>
      <c r="D37" s="13"/>
      <c r="E37" s="13"/>
      <c r="F37" s="13"/>
      <c r="G37" s="13"/>
      <c r="H37" s="13"/>
      <c r="I37" s="13"/>
      <c r="J37" s="13"/>
      <c r="K37" s="13"/>
      <c r="L37" s="13"/>
      <c r="M37" s="13"/>
      <c r="N37" s="13"/>
      <c r="O37" s="13"/>
      <c r="P37" s="13"/>
      <c r="Q37" s="14"/>
      <c r="R37" s="13"/>
      <c r="S37" s="14"/>
      <c r="T37" s="13"/>
      <c r="U37" s="14"/>
      <c r="V37" s="14"/>
    </row>
    <row r="38" spans="1:22">
      <c r="A38" s="5"/>
      <c r="B38" s="6"/>
      <c r="C38" s="6"/>
      <c r="D38" s="6"/>
      <c r="E38" s="6"/>
      <c r="F38" s="6"/>
      <c r="G38" s="6"/>
      <c r="H38" s="6"/>
      <c r="I38" s="6"/>
      <c r="J38" s="6"/>
      <c r="K38" s="6"/>
      <c r="L38" s="6"/>
      <c r="M38" s="6"/>
      <c r="N38" s="6"/>
      <c r="O38" s="6"/>
      <c r="P38" s="6"/>
      <c r="Q38" s="6"/>
      <c r="R38" s="6"/>
      <c r="S38" s="6"/>
      <c r="T38" s="6"/>
      <c r="U38" s="6"/>
      <c r="V38" s="6"/>
    </row>
    <row r="39" spans="1:22">
      <c r="A39" s="5"/>
      <c r="B39" s="6"/>
      <c r="C39" s="6"/>
      <c r="D39" s="6"/>
      <c r="E39" s="6"/>
      <c r="F39" s="6"/>
      <c r="G39" s="6"/>
      <c r="H39" s="6"/>
      <c r="I39" s="6"/>
      <c r="J39" s="6"/>
      <c r="K39" s="6"/>
      <c r="L39" s="6"/>
      <c r="M39" s="6"/>
      <c r="N39" s="6"/>
      <c r="O39" s="6"/>
      <c r="P39" s="6"/>
      <c r="Q39" s="6"/>
      <c r="R39" s="6"/>
      <c r="S39" s="6"/>
      <c r="T39" s="6"/>
      <c r="U39" s="6"/>
      <c r="V39" s="6"/>
    </row>
    <row r="40" spans="1:22">
      <c r="A40" s="5"/>
      <c r="B40" s="6"/>
      <c r="C40" s="6"/>
      <c r="D40" s="6"/>
      <c r="E40" s="6"/>
      <c r="F40" s="6"/>
      <c r="G40" s="6"/>
      <c r="H40" s="6"/>
      <c r="I40" s="6"/>
      <c r="J40" s="6"/>
      <c r="K40" s="6"/>
      <c r="L40" s="6"/>
      <c r="M40" s="6"/>
      <c r="N40" s="6"/>
      <c r="O40" s="6"/>
      <c r="P40" s="6"/>
      <c r="Q40" s="6"/>
      <c r="R40" s="6"/>
      <c r="S40" s="6"/>
      <c r="T40" s="6"/>
      <c r="U40" s="6"/>
      <c r="V40" s="6"/>
    </row>
  </sheetData>
  <mergeCells count="10">
    <mergeCell ref="A31:A35"/>
    <mergeCell ref="U5:AB5"/>
    <mergeCell ref="A4:T4"/>
    <mergeCell ref="A1:T2"/>
    <mergeCell ref="A3:T3"/>
    <mergeCell ref="A6:A10"/>
    <mergeCell ref="A11:A15"/>
    <mergeCell ref="A16:A20"/>
    <mergeCell ref="A21:A25"/>
    <mergeCell ref="A26:A30"/>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1:L11"/>
  <sheetViews>
    <sheetView showGridLines="0" zoomScale="90" zoomScaleNormal="90" workbookViewId="0">
      <selection activeCell="I11" sqref="I11"/>
    </sheetView>
  </sheetViews>
  <sheetFormatPr baseColWidth="10" defaultRowHeight="16"/>
  <cols>
    <col min="1" max="1" width="35.83203125" style="98" customWidth="1"/>
    <col min="2" max="3" width="10.83203125" style="98"/>
    <col min="4" max="4" width="23.1640625" style="98" customWidth="1"/>
    <col min="5" max="10" width="10.83203125" style="98"/>
    <col min="11" max="11" width="31.1640625" style="98" customWidth="1"/>
    <col min="12" max="12" width="14" style="98" customWidth="1"/>
    <col min="13" max="16384" width="10.83203125" style="98"/>
  </cols>
  <sheetData>
    <row r="1" spans="2:12" ht="17" thickBot="1"/>
    <row r="2" spans="2:12" ht="17.25" customHeight="1">
      <c r="B2" s="602" t="s">
        <v>308</v>
      </c>
      <c r="C2" s="603"/>
      <c r="D2" s="603"/>
      <c r="E2" s="603"/>
      <c r="F2" s="603"/>
      <c r="G2" s="603"/>
      <c r="H2" s="603"/>
      <c r="I2" s="603"/>
      <c r="J2" s="603"/>
      <c r="K2" s="603"/>
      <c r="L2" s="604"/>
    </row>
    <row r="3" spans="2:12" ht="32" customHeight="1">
      <c r="B3" s="605"/>
      <c r="C3" s="606"/>
      <c r="D3" s="606"/>
      <c r="E3" s="606"/>
      <c r="F3" s="606"/>
      <c r="G3" s="606"/>
      <c r="H3" s="606"/>
      <c r="I3" s="606"/>
      <c r="J3" s="606"/>
      <c r="K3" s="606"/>
      <c r="L3" s="607"/>
    </row>
    <row r="4" spans="2:12" ht="32" customHeight="1">
      <c r="B4" s="457"/>
      <c r="C4" s="473" t="s">
        <v>297</v>
      </c>
      <c r="D4" s="473"/>
      <c r="E4" s="473"/>
      <c r="F4" s="473"/>
      <c r="G4" s="473"/>
      <c r="H4" s="473"/>
      <c r="I4" s="473"/>
      <c r="J4" s="473"/>
      <c r="K4" s="473"/>
      <c r="L4" s="474"/>
    </row>
    <row r="5" spans="2:12" ht="38" customHeight="1">
      <c r="B5" s="464" t="s">
        <v>311</v>
      </c>
      <c r="C5" s="465"/>
      <c r="D5" s="465"/>
      <c r="E5" s="465"/>
      <c r="F5" s="465"/>
      <c r="G5" s="465"/>
      <c r="H5" s="465"/>
      <c r="I5" s="465"/>
      <c r="J5" s="465"/>
      <c r="K5" s="465"/>
      <c r="L5" s="466"/>
    </row>
    <row r="6" spans="2:12" ht="59" customHeight="1">
      <c r="B6" s="55"/>
      <c r="C6" s="608" t="s">
        <v>421</v>
      </c>
      <c r="D6" s="608"/>
      <c r="E6" s="608"/>
      <c r="F6" s="608"/>
      <c r="G6" s="608"/>
      <c r="H6" s="608"/>
      <c r="I6" s="608"/>
      <c r="J6" s="608"/>
      <c r="K6" s="608"/>
      <c r="L6" s="609"/>
    </row>
    <row r="7" spans="2:12" ht="25" customHeight="1" thickBot="1">
      <c r="B7" s="55"/>
      <c r="C7" s="52" t="s">
        <v>111</v>
      </c>
      <c r="D7" s="56"/>
      <c r="E7" s="56"/>
      <c r="F7" s="56"/>
      <c r="G7" s="56"/>
      <c r="H7" s="56"/>
      <c r="I7" s="56"/>
      <c r="J7" s="56"/>
      <c r="K7" s="56"/>
      <c r="L7" s="57"/>
    </row>
    <row r="8" spans="2:12" ht="30" customHeight="1" thickBot="1">
      <c r="B8" s="55"/>
      <c r="C8" s="506"/>
      <c r="D8" s="507"/>
      <c r="E8" s="507"/>
      <c r="F8" s="507"/>
      <c r="G8" s="507"/>
      <c r="H8" s="507"/>
      <c r="I8" s="507"/>
      <c r="J8" s="507"/>
      <c r="K8" s="508"/>
      <c r="L8" s="57"/>
    </row>
    <row r="9" spans="2:12" ht="8.25" customHeight="1" thickBot="1">
      <c r="B9" s="55"/>
      <c r="C9" s="56"/>
      <c r="D9" s="56"/>
      <c r="E9" s="56"/>
      <c r="F9" s="56"/>
      <c r="G9" s="56"/>
      <c r="H9" s="56"/>
      <c r="I9" s="56"/>
      <c r="J9" s="56"/>
      <c r="K9" s="56"/>
      <c r="L9" s="57"/>
    </row>
    <row r="10" spans="2:12" ht="35.25" customHeight="1" thickBot="1">
      <c r="B10" s="55"/>
      <c r="C10" s="598" t="s">
        <v>8</v>
      </c>
      <c r="D10" s="598"/>
      <c r="E10" s="599"/>
      <c r="F10" s="600"/>
      <c r="G10" s="600"/>
      <c r="H10" s="600"/>
      <c r="I10" s="600"/>
      <c r="J10" s="600"/>
      <c r="K10" s="601"/>
      <c r="L10" s="57"/>
    </row>
    <row r="11" spans="2:12" ht="409" customHeight="1" thickBot="1">
      <c r="B11" s="99"/>
      <c r="C11" s="100"/>
      <c r="D11" s="100"/>
      <c r="E11" s="100"/>
      <c r="F11" s="100"/>
      <c r="G11" s="100"/>
      <c r="H11" s="100"/>
      <c r="I11" s="100"/>
      <c r="J11" s="100"/>
      <c r="K11" s="100"/>
      <c r="L11" s="101"/>
    </row>
  </sheetData>
  <mergeCells count="7">
    <mergeCell ref="C10:D10"/>
    <mergeCell ref="E10:K10"/>
    <mergeCell ref="B2:L3"/>
    <mergeCell ref="C4:L4"/>
    <mergeCell ref="B5:L5"/>
    <mergeCell ref="C6:L6"/>
    <mergeCell ref="C8:K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B1:R34"/>
  <sheetViews>
    <sheetView zoomScale="115" zoomScaleNormal="115" workbookViewId="0">
      <selection activeCell="C6" sqref="C6:Q6"/>
    </sheetView>
  </sheetViews>
  <sheetFormatPr baseColWidth="10" defaultColWidth="10.83203125" defaultRowHeight="16"/>
  <cols>
    <col min="1" max="1" width="15.83203125" style="53" customWidth="1"/>
    <col min="2" max="2" width="2.83203125" style="53" customWidth="1"/>
    <col min="3" max="3" width="7.6640625" style="53" customWidth="1"/>
    <col min="4" max="4" width="10.83203125" style="53"/>
    <col min="5" max="5" width="4" style="53" customWidth="1"/>
    <col min="6" max="7" width="10.83203125" style="53"/>
    <col min="8" max="8" width="3.5" style="53" customWidth="1"/>
    <col min="9" max="9" width="14.83203125" style="53" customWidth="1"/>
    <col min="10" max="10" width="10.83203125" style="53"/>
    <col min="11" max="11" width="2.1640625" style="53" customWidth="1"/>
    <col min="12" max="12" width="16.5" style="53" customWidth="1"/>
    <col min="13" max="13" width="10.83203125" style="53"/>
    <col min="14" max="14" width="11.83203125" style="53" customWidth="1"/>
    <col min="15" max="15" width="3.6640625" style="53" customWidth="1"/>
    <col min="16" max="16" width="10.83203125" style="53"/>
    <col min="17" max="17" width="2.6640625" style="53" customWidth="1"/>
    <col min="18" max="16384" width="10.83203125" style="53"/>
  </cols>
  <sheetData>
    <row r="1" spans="2:18" ht="17" thickBot="1"/>
    <row r="2" spans="2:18" ht="45" customHeight="1">
      <c r="B2" s="458" t="s">
        <v>0</v>
      </c>
      <c r="C2" s="459"/>
      <c r="D2" s="459"/>
      <c r="E2" s="459"/>
      <c r="F2" s="459"/>
      <c r="G2" s="459"/>
      <c r="H2" s="459"/>
      <c r="I2" s="459"/>
      <c r="J2" s="459"/>
      <c r="K2" s="459"/>
      <c r="L2" s="459"/>
      <c r="M2" s="459"/>
      <c r="N2" s="459"/>
      <c r="O2" s="459"/>
      <c r="P2" s="459"/>
      <c r="Q2" s="460"/>
    </row>
    <row r="3" spans="2:18" ht="29" customHeight="1">
      <c r="B3" s="472" t="s">
        <v>297</v>
      </c>
      <c r="C3" s="473"/>
      <c r="D3" s="473"/>
      <c r="E3" s="473"/>
      <c r="F3" s="473"/>
      <c r="G3" s="473"/>
      <c r="H3" s="473"/>
      <c r="I3" s="473"/>
      <c r="J3" s="473"/>
      <c r="K3" s="473"/>
      <c r="L3" s="473"/>
      <c r="M3" s="473"/>
      <c r="N3" s="473"/>
      <c r="O3" s="473"/>
      <c r="P3" s="473"/>
      <c r="Q3" s="474"/>
    </row>
    <row r="4" spans="2:18" ht="37" customHeight="1">
      <c r="B4" s="464" t="s">
        <v>315</v>
      </c>
      <c r="C4" s="465"/>
      <c r="D4" s="465"/>
      <c r="E4" s="465"/>
      <c r="F4" s="465"/>
      <c r="G4" s="465"/>
      <c r="H4" s="465"/>
      <c r="I4" s="465"/>
      <c r="J4" s="465"/>
      <c r="K4" s="465"/>
      <c r="L4" s="465"/>
      <c r="M4" s="465"/>
      <c r="N4" s="465"/>
      <c r="O4" s="465"/>
      <c r="P4" s="465"/>
      <c r="Q4" s="466"/>
    </row>
    <row r="5" spans="2:18" ht="60" customHeight="1">
      <c r="B5" s="627" t="s">
        <v>429</v>
      </c>
      <c r="C5" s="628"/>
      <c r="D5" s="628"/>
      <c r="E5" s="628"/>
      <c r="F5" s="628"/>
      <c r="G5" s="628"/>
      <c r="H5" s="628"/>
      <c r="I5" s="628"/>
      <c r="J5" s="628"/>
      <c r="K5" s="628"/>
      <c r="L5" s="628"/>
      <c r="M5" s="628"/>
      <c r="N5" s="628"/>
      <c r="O5" s="628"/>
      <c r="P5" s="628"/>
      <c r="Q5" s="629"/>
    </row>
    <row r="6" spans="2:18" ht="67" customHeight="1">
      <c r="B6" s="55"/>
      <c r="C6" s="784" t="s">
        <v>816</v>
      </c>
      <c r="D6" s="784"/>
      <c r="E6" s="784"/>
      <c r="F6" s="784"/>
      <c r="G6" s="784"/>
      <c r="H6" s="784"/>
      <c r="I6" s="784"/>
      <c r="J6" s="784"/>
      <c r="K6" s="784"/>
      <c r="L6" s="784"/>
      <c r="M6" s="784"/>
      <c r="N6" s="784"/>
      <c r="O6" s="784"/>
      <c r="P6" s="784"/>
      <c r="Q6" s="785"/>
    </row>
    <row r="7" spans="2:18" ht="90" customHeight="1">
      <c r="B7" s="55"/>
      <c r="C7" s="553" t="s">
        <v>593</v>
      </c>
      <c r="D7" s="553"/>
      <c r="E7" s="553"/>
      <c r="F7" s="553"/>
      <c r="G7" s="553"/>
      <c r="H7" s="553"/>
      <c r="I7" s="553"/>
      <c r="J7" s="553"/>
      <c r="K7" s="553"/>
      <c r="L7" s="553"/>
      <c r="M7" s="553"/>
      <c r="N7" s="553"/>
      <c r="O7" s="553"/>
      <c r="P7" s="553"/>
      <c r="Q7" s="146"/>
    </row>
    <row r="8" spans="2:18" ht="91" customHeight="1">
      <c r="B8" s="55"/>
      <c r="C8" s="553" t="s">
        <v>596</v>
      </c>
      <c r="D8" s="553"/>
      <c r="E8" s="553"/>
      <c r="F8" s="553"/>
      <c r="G8" s="553"/>
      <c r="H8" s="553"/>
      <c r="I8" s="553"/>
      <c r="J8" s="553"/>
      <c r="K8" s="553"/>
      <c r="L8" s="553"/>
      <c r="M8" s="553"/>
      <c r="N8" s="553"/>
      <c r="O8" s="553"/>
      <c r="P8" s="553"/>
      <c r="Q8" s="146"/>
    </row>
    <row r="9" spans="2:18" ht="24" customHeight="1" thickBot="1">
      <c r="B9" s="142">
        <v>1</v>
      </c>
      <c r="C9" s="42" t="s">
        <v>424</v>
      </c>
      <c r="D9" s="56"/>
      <c r="E9" s="56"/>
      <c r="F9" s="56"/>
      <c r="G9" s="56"/>
      <c r="H9" s="56"/>
      <c r="I9" s="56"/>
      <c r="J9" s="56"/>
      <c r="K9" s="56"/>
      <c r="L9" s="56"/>
      <c r="M9" s="56"/>
      <c r="N9" s="56"/>
      <c r="O9" s="56"/>
      <c r="P9" s="56"/>
      <c r="Q9" s="57"/>
    </row>
    <row r="10" spans="2:18" ht="150" customHeight="1" thickBot="1">
      <c r="B10" s="55"/>
      <c r="C10" s="537"/>
      <c r="D10" s="538"/>
      <c r="E10" s="538"/>
      <c r="F10" s="538"/>
      <c r="G10" s="538"/>
      <c r="H10" s="538"/>
      <c r="I10" s="538"/>
      <c r="J10" s="538"/>
      <c r="K10" s="538"/>
      <c r="L10" s="538"/>
      <c r="M10" s="538"/>
      <c r="N10" s="538"/>
      <c r="O10" s="538"/>
      <c r="P10" s="539"/>
      <c r="Q10" s="57"/>
    </row>
    <row r="11" spans="2:18" ht="21" customHeight="1" thickBot="1">
      <c r="B11" s="55"/>
      <c r="C11" s="588" t="s">
        <v>140</v>
      </c>
      <c r="D11" s="588"/>
      <c r="E11" s="588"/>
      <c r="F11" s="588"/>
      <c r="G11" s="588"/>
      <c r="H11" s="56"/>
      <c r="I11" s="56"/>
      <c r="J11" s="589" t="s">
        <v>141</v>
      </c>
      <c r="K11" s="589"/>
      <c r="L11" s="589"/>
      <c r="M11" s="589"/>
      <c r="N11" s="589"/>
      <c r="O11" s="589"/>
      <c r="P11" s="589"/>
      <c r="Q11" s="57"/>
    </row>
    <row r="12" spans="2:18" ht="48" customHeight="1" thickBot="1">
      <c r="B12" s="55"/>
      <c r="C12" s="509"/>
      <c r="D12" s="489"/>
      <c r="E12" s="489"/>
      <c r="F12" s="489"/>
      <c r="G12" s="487"/>
      <c r="H12" s="56"/>
      <c r="I12" s="56"/>
      <c r="J12" s="486"/>
      <c r="K12" s="489"/>
      <c r="L12" s="489"/>
      <c r="M12" s="489"/>
      <c r="N12" s="489"/>
      <c r="O12" s="489"/>
      <c r="P12" s="487"/>
      <c r="Q12" s="57"/>
      <c r="R12" s="54"/>
    </row>
    <row r="13" spans="2:18" ht="11" customHeight="1" thickBot="1">
      <c r="B13" s="55"/>
      <c r="C13" s="76"/>
      <c r="D13" s="56"/>
      <c r="E13" s="56"/>
      <c r="F13" s="56"/>
      <c r="G13" s="56"/>
      <c r="H13" s="56"/>
      <c r="I13" s="56"/>
      <c r="J13" s="56"/>
      <c r="K13" s="56"/>
      <c r="L13" s="56"/>
      <c r="M13" s="56"/>
      <c r="N13" s="56"/>
      <c r="O13" s="56"/>
      <c r="P13" s="56"/>
      <c r="Q13" s="57"/>
    </row>
    <row r="14" spans="2:18" ht="150" customHeight="1" thickBot="1">
      <c r="B14" s="55"/>
      <c r="C14" s="537" t="s">
        <v>768</v>
      </c>
      <c r="D14" s="538"/>
      <c r="E14" s="538"/>
      <c r="F14" s="538"/>
      <c r="G14" s="538"/>
      <c r="H14" s="538"/>
      <c r="I14" s="538"/>
      <c r="J14" s="538"/>
      <c r="K14" s="538"/>
      <c r="L14" s="538"/>
      <c r="M14" s="538"/>
      <c r="N14" s="538"/>
      <c r="O14" s="538"/>
      <c r="P14" s="539"/>
      <c r="Q14" s="57"/>
    </row>
    <row r="15" spans="2:18" ht="30" customHeight="1" thickBot="1">
      <c r="B15" s="142">
        <v>2</v>
      </c>
      <c r="C15" s="42" t="s">
        <v>191</v>
      </c>
      <c r="D15" s="56"/>
      <c r="E15" s="56"/>
      <c r="F15" s="56"/>
      <c r="G15" s="56"/>
      <c r="H15" s="56"/>
      <c r="I15" s="56"/>
      <c r="J15" s="56"/>
      <c r="K15" s="56"/>
      <c r="L15" s="56"/>
      <c r="M15" s="56"/>
      <c r="N15" s="56"/>
      <c r="O15" s="56"/>
      <c r="P15" s="56"/>
      <c r="Q15" s="57"/>
    </row>
    <row r="16" spans="2:18" ht="38" customHeight="1" thickBot="1">
      <c r="B16" s="55"/>
      <c r="C16" s="640" t="s">
        <v>77</v>
      </c>
      <c r="D16" s="638"/>
      <c r="E16" s="639"/>
      <c r="F16" s="634" t="s">
        <v>78</v>
      </c>
      <c r="G16" s="639"/>
      <c r="H16" s="634" t="s">
        <v>79</v>
      </c>
      <c r="I16" s="638"/>
      <c r="J16" s="638"/>
      <c r="K16" s="639"/>
      <c r="L16" s="50" t="s">
        <v>233</v>
      </c>
      <c r="M16" s="634" t="s">
        <v>80</v>
      </c>
      <c r="N16" s="635"/>
      <c r="O16" s="56"/>
      <c r="P16" s="72"/>
      <c r="Q16" s="57"/>
    </row>
    <row r="17" spans="2:17" ht="38" customHeight="1">
      <c r="B17" s="55"/>
      <c r="C17" s="641"/>
      <c r="D17" s="642"/>
      <c r="E17" s="643"/>
      <c r="F17" s="636"/>
      <c r="G17" s="643"/>
      <c r="H17" s="636"/>
      <c r="I17" s="642"/>
      <c r="J17" s="642"/>
      <c r="K17" s="643"/>
      <c r="L17" s="51"/>
      <c r="M17" s="636"/>
      <c r="N17" s="637"/>
      <c r="O17" s="56"/>
      <c r="P17" s="624" t="s">
        <v>576</v>
      </c>
      <c r="Q17" s="57"/>
    </row>
    <row r="18" spans="2:17" ht="38" customHeight="1">
      <c r="B18" s="55"/>
      <c r="C18" s="612"/>
      <c r="D18" s="613"/>
      <c r="E18" s="614"/>
      <c r="F18" s="610"/>
      <c r="G18" s="614"/>
      <c r="H18" s="610"/>
      <c r="I18" s="613"/>
      <c r="J18" s="613"/>
      <c r="K18" s="614"/>
      <c r="L18" s="49"/>
      <c r="M18" s="610"/>
      <c r="N18" s="611"/>
      <c r="O18" s="56"/>
      <c r="P18" s="625"/>
      <c r="Q18" s="57"/>
    </row>
    <row r="19" spans="2:17" ht="38" customHeight="1">
      <c r="B19" s="55"/>
      <c r="C19" s="612"/>
      <c r="D19" s="613"/>
      <c r="E19" s="614"/>
      <c r="F19" s="610"/>
      <c r="G19" s="614"/>
      <c r="H19" s="610"/>
      <c r="I19" s="613"/>
      <c r="J19" s="613"/>
      <c r="K19" s="614"/>
      <c r="L19" s="49"/>
      <c r="M19" s="610"/>
      <c r="N19" s="611"/>
      <c r="O19" s="56"/>
      <c r="P19" s="625"/>
      <c r="Q19" s="57"/>
    </row>
    <row r="20" spans="2:17" ht="38" customHeight="1">
      <c r="B20" s="55"/>
      <c r="C20" s="612"/>
      <c r="D20" s="613"/>
      <c r="E20" s="614"/>
      <c r="F20" s="610"/>
      <c r="G20" s="614"/>
      <c r="H20" s="610"/>
      <c r="I20" s="613"/>
      <c r="J20" s="613"/>
      <c r="K20" s="614"/>
      <c r="L20" s="49"/>
      <c r="M20" s="610"/>
      <c r="N20" s="611"/>
      <c r="O20" s="56"/>
      <c r="P20" s="625"/>
      <c r="Q20" s="57"/>
    </row>
    <row r="21" spans="2:17" ht="38" customHeight="1">
      <c r="B21" s="55"/>
      <c r="C21" s="612"/>
      <c r="D21" s="613"/>
      <c r="E21" s="614"/>
      <c r="F21" s="610"/>
      <c r="G21" s="614"/>
      <c r="H21" s="610"/>
      <c r="I21" s="613"/>
      <c r="J21" s="613"/>
      <c r="K21" s="614"/>
      <c r="L21" s="49"/>
      <c r="M21" s="610"/>
      <c r="N21" s="611"/>
      <c r="O21" s="56"/>
      <c r="P21" s="625"/>
      <c r="Q21" s="57"/>
    </row>
    <row r="22" spans="2:17" ht="38" customHeight="1">
      <c r="B22" s="55"/>
      <c r="C22" s="612"/>
      <c r="D22" s="630"/>
      <c r="E22" s="631"/>
      <c r="F22" s="632"/>
      <c r="G22" s="633"/>
      <c r="H22" s="610"/>
      <c r="I22" s="630"/>
      <c r="J22" s="630"/>
      <c r="K22" s="631"/>
      <c r="L22" s="264"/>
      <c r="M22" s="610"/>
      <c r="N22" s="611"/>
      <c r="O22" s="56"/>
      <c r="P22" s="625"/>
      <c r="Q22" s="57"/>
    </row>
    <row r="23" spans="2:17" ht="38" customHeight="1">
      <c r="B23" s="55"/>
      <c r="C23" s="612"/>
      <c r="D23" s="613"/>
      <c r="E23" s="614"/>
      <c r="F23" s="610"/>
      <c r="G23" s="614"/>
      <c r="H23" s="610"/>
      <c r="I23" s="613"/>
      <c r="J23" s="613"/>
      <c r="K23" s="614"/>
      <c r="L23" s="264"/>
      <c r="M23" s="610"/>
      <c r="N23" s="611"/>
      <c r="O23" s="56"/>
      <c r="P23" s="625"/>
      <c r="Q23" s="57"/>
    </row>
    <row r="24" spans="2:17" ht="38" customHeight="1" thickBot="1">
      <c r="B24" s="55"/>
      <c r="C24" s="616"/>
      <c r="D24" s="617"/>
      <c r="E24" s="618"/>
      <c r="F24" s="619"/>
      <c r="G24" s="618"/>
      <c r="H24" s="619"/>
      <c r="I24" s="617"/>
      <c r="J24" s="617"/>
      <c r="K24" s="618"/>
      <c r="L24" s="48"/>
      <c r="M24" s="619"/>
      <c r="N24" s="620"/>
      <c r="O24" s="56"/>
      <c r="P24" s="626"/>
      <c r="Q24" s="57"/>
    </row>
    <row r="25" spans="2:17" ht="63" customHeight="1" thickBot="1">
      <c r="B25" s="141">
        <v>3</v>
      </c>
      <c r="C25" s="623" t="s">
        <v>436</v>
      </c>
      <c r="D25" s="623"/>
      <c r="E25" s="623"/>
      <c r="F25" s="623"/>
      <c r="G25" s="623"/>
      <c r="H25" s="623"/>
      <c r="I25" s="623"/>
      <c r="J25" s="623"/>
      <c r="K25" s="623"/>
      <c r="L25" s="623"/>
      <c r="M25" s="623"/>
      <c r="N25" s="623"/>
      <c r="O25" s="623"/>
      <c r="P25" s="623"/>
      <c r="Q25" s="57"/>
    </row>
    <row r="26" spans="2:17" ht="50" customHeight="1" thickBot="1">
      <c r="B26" s="55"/>
      <c r="C26" s="140"/>
      <c r="D26" s="480" t="s">
        <v>422</v>
      </c>
      <c r="E26" s="480"/>
      <c r="F26" s="480"/>
      <c r="G26" s="480"/>
      <c r="H26" s="480"/>
      <c r="I26" s="480"/>
      <c r="J26" s="480"/>
      <c r="K26" s="480"/>
      <c r="L26" s="480"/>
      <c r="M26" s="480"/>
      <c r="N26" s="480"/>
      <c r="O26" s="480"/>
      <c r="P26" s="480"/>
      <c r="Q26" s="57"/>
    </row>
    <row r="27" spans="2:17" ht="43" customHeight="1" thickBot="1">
      <c r="B27" s="55"/>
      <c r="C27" s="56"/>
      <c r="D27" s="621" t="s">
        <v>427</v>
      </c>
      <c r="E27" s="621"/>
      <c r="F27" s="621"/>
      <c r="G27" s="621"/>
      <c r="H27" s="621"/>
      <c r="I27" s="621"/>
      <c r="J27" s="621"/>
      <c r="K27" s="621"/>
      <c r="L27" s="621"/>
      <c r="M27" s="621"/>
      <c r="N27" s="621"/>
      <c r="O27" s="56"/>
      <c r="P27" s="139"/>
      <c r="Q27" s="57"/>
    </row>
    <row r="28" spans="2:17" ht="50" customHeight="1" thickBot="1">
      <c r="B28" s="55"/>
      <c r="C28" s="56"/>
      <c r="D28" s="621" t="s">
        <v>428</v>
      </c>
      <c r="E28" s="621"/>
      <c r="F28" s="621"/>
      <c r="G28" s="621"/>
      <c r="H28" s="621"/>
      <c r="I28" s="621"/>
      <c r="J28" s="621"/>
      <c r="K28" s="621"/>
      <c r="L28" s="621"/>
      <c r="M28" s="621"/>
      <c r="N28" s="621"/>
      <c r="O28" s="56"/>
      <c r="P28" s="139"/>
      <c r="Q28" s="57"/>
    </row>
    <row r="29" spans="2:17" ht="50" customHeight="1" thickBot="1">
      <c r="B29" s="55"/>
      <c r="C29" s="140"/>
      <c r="D29" s="480" t="s">
        <v>423</v>
      </c>
      <c r="E29" s="480"/>
      <c r="F29" s="480"/>
      <c r="G29" s="480"/>
      <c r="H29" s="480"/>
      <c r="I29" s="480"/>
      <c r="J29" s="480"/>
      <c r="K29" s="480"/>
      <c r="L29" s="480"/>
      <c r="M29" s="480"/>
      <c r="N29" s="480"/>
      <c r="O29" s="480"/>
      <c r="P29" s="480"/>
      <c r="Q29" s="57"/>
    </row>
    <row r="30" spans="2:17" ht="48" customHeight="1" thickBot="1">
      <c r="B30" s="55"/>
      <c r="C30" s="56"/>
      <c r="D30" s="621" t="s">
        <v>425</v>
      </c>
      <c r="E30" s="621"/>
      <c r="F30" s="621"/>
      <c r="G30" s="621"/>
      <c r="H30" s="621"/>
      <c r="I30" s="621"/>
      <c r="J30" s="621"/>
      <c r="K30" s="621"/>
      <c r="L30" s="621"/>
      <c r="M30" s="621"/>
      <c r="N30" s="621"/>
      <c r="O30" s="622"/>
      <c r="P30" s="139"/>
      <c r="Q30" s="57"/>
    </row>
    <row r="31" spans="2:17" ht="27" customHeight="1" thickBot="1">
      <c r="B31" s="141">
        <v>4</v>
      </c>
      <c r="C31" s="531" t="s">
        <v>439</v>
      </c>
      <c r="D31" s="531"/>
      <c r="E31" s="531"/>
      <c r="F31" s="531"/>
      <c r="G31" s="531"/>
      <c r="H31" s="531"/>
      <c r="I31" s="531"/>
      <c r="J31" s="531"/>
      <c r="K31" s="531"/>
      <c r="L31" s="531"/>
      <c r="M31" s="531"/>
      <c r="N31" s="531"/>
      <c r="O31" s="531"/>
      <c r="P31" s="56"/>
      <c r="Q31" s="57"/>
    </row>
    <row r="32" spans="2:17" ht="60" customHeight="1" thickBot="1">
      <c r="B32" s="55"/>
      <c r="C32" s="56"/>
      <c r="D32" s="470" t="s">
        <v>426</v>
      </c>
      <c r="E32" s="615"/>
      <c r="F32" s="615"/>
      <c r="G32" s="615"/>
      <c r="H32" s="615"/>
      <c r="I32" s="615"/>
      <c r="J32" s="615"/>
      <c r="K32" s="615"/>
      <c r="L32" s="615"/>
      <c r="M32" s="615"/>
      <c r="N32" s="615"/>
      <c r="O32" s="471"/>
      <c r="P32" s="139"/>
      <c r="Q32" s="57"/>
    </row>
    <row r="33" spans="2:17" ht="27" customHeight="1">
      <c r="B33" s="55"/>
      <c r="C33" s="56"/>
      <c r="D33" s="104"/>
      <c r="E33" s="56"/>
      <c r="F33" s="56"/>
      <c r="G33" s="56"/>
      <c r="H33" s="56"/>
      <c r="I33" s="56"/>
      <c r="J33" s="56"/>
      <c r="K33" s="56"/>
      <c r="L33" s="56"/>
      <c r="M33" s="56"/>
      <c r="N33" s="56"/>
      <c r="O33" s="56"/>
      <c r="P33" s="56"/>
      <c r="Q33" s="57"/>
    </row>
    <row r="34" spans="2:17" ht="17" thickBot="1">
      <c r="B34" s="58"/>
      <c r="C34" s="59"/>
      <c r="D34" s="59"/>
      <c r="E34" s="59"/>
      <c r="F34" s="59"/>
      <c r="G34" s="59"/>
      <c r="H34" s="59"/>
      <c r="I34" s="59"/>
      <c r="J34" s="59"/>
      <c r="K34" s="59"/>
      <c r="L34" s="59"/>
      <c r="M34" s="59"/>
      <c r="N34" s="59"/>
      <c r="O34" s="59"/>
      <c r="P34" s="59"/>
      <c r="Q34" s="60"/>
    </row>
  </sheetData>
  <mergeCells count="58">
    <mergeCell ref="M16:N16"/>
    <mergeCell ref="M17:N17"/>
    <mergeCell ref="H16:K16"/>
    <mergeCell ref="F16:G16"/>
    <mergeCell ref="C16:E16"/>
    <mergeCell ref="C17:E17"/>
    <mergeCell ref="F17:G17"/>
    <mergeCell ref="H17:K17"/>
    <mergeCell ref="M22:N22"/>
    <mergeCell ref="M20:N20"/>
    <mergeCell ref="C23:E23"/>
    <mergeCell ref="F23:G23"/>
    <mergeCell ref="H23:K23"/>
    <mergeCell ref="M23:N23"/>
    <mergeCell ref="M21:N21"/>
    <mergeCell ref="C22:E22"/>
    <mergeCell ref="F22:G22"/>
    <mergeCell ref="C21:E21"/>
    <mergeCell ref="F21:G21"/>
    <mergeCell ref="H21:K21"/>
    <mergeCell ref="H22:K22"/>
    <mergeCell ref="C12:G12"/>
    <mergeCell ref="J12:P12"/>
    <mergeCell ref="C14:P14"/>
    <mergeCell ref="B2:Q2"/>
    <mergeCell ref="B3:Q3"/>
    <mergeCell ref="B4:Q4"/>
    <mergeCell ref="C10:P10"/>
    <mergeCell ref="C11:G11"/>
    <mergeCell ref="J11:P11"/>
    <mergeCell ref="B5:Q5"/>
    <mergeCell ref="C6:Q6"/>
    <mergeCell ref="C7:P7"/>
    <mergeCell ref="C8:P8"/>
    <mergeCell ref="C31:O31"/>
    <mergeCell ref="D32:O32"/>
    <mergeCell ref="C24:E24"/>
    <mergeCell ref="F24:G24"/>
    <mergeCell ref="H24:K24"/>
    <mergeCell ref="M24:N24"/>
    <mergeCell ref="D30:O30"/>
    <mergeCell ref="D26:P26"/>
    <mergeCell ref="D29:P29"/>
    <mergeCell ref="C25:P25"/>
    <mergeCell ref="D28:N28"/>
    <mergeCell ref="D27:N27"/>
    <mergeCell ref="P17:P24"/>
    <mergeCell ref="C20:E20"/>
    <mergeCell ref="F20:G20"/>
    <mergeCell ref="H20:K20"/>
    <mergeCell ref="M18:N18"/>
    <mergeCell ref="C19:E19"/>
    <mergeCell ref="F19:G19"/>
    <mergeCell ref="H18:K18"/>
    <mergeCell ref="H19:K19"/>
    <mergeCell ref="M19:N19"/>
    <mergeCell ref="C18:E18"/>
    <mergeCell ref="F18:G18"/>
  </mergeCells>
  <dataValidations count="2">
    <dataValidation allowBlank="1" sqref="H16:H24 C16:C24 M16:M24" xr:uid="{00000000-0002-0000-0700-000000000000}"/>
    <dataValidation type="textLength" operator="lessThanOrEqual" allowBlank="1" showInputMessage="1" showErrorMessage="1" error="Superaste el número de palabras. Intenta reducir el texto. " prompt="Describe como el proyecto generará un cambio positivo en máximo 200 palabras. " sqref="C10:P10" xr:uid="{CA2DD381-D8D0-A141-B1B3-FEAA369051B7}">
      <formula1>1600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B1:P34"/>
  <sheetViews>
    <sheetView zoomScale="115" zoomScaleNormal="115" workbookViewId="0">
      <selection activeCell="C8" sqref="C8:O8"/>
    </sheetView>
  </sheetViews>
  <sheetFormatPr baseColWidth="10" defaultColWidth="10.83203125" defaultRowHeight="16"/>
  <cols>
    <col min="1" max="1" width="15.83203125" style="53" customWidth="1"/>
    <col min="2" max="2" width="2.83203125" style="53" customWidth="1"/>
    <col min="3" max="3" width="7.6640625" style="53" customWidth="1"/>
    <col min="4" max="4" width="10.83203125" style="53"/>
    <col min="5" max="5" width="4" style="53" customWidth="1"/>
    <col min="6" max="7" width="10.83203125" style="53"/>
    <col min="8" max="8" width="3.5" style="53" customWidth="1"/>
    <col min="9" max="9" width="14.83203125" style="53" customWidth="1"/>
    <col min="10" max="10" width="10.83203125" style="53"/>
    <col min="11" max="11" width="2.1640625" style="53" customWidth="1"/>
    <col min="12" max="12" width="10.83203125" style="53"/>
    <col min="13" max="13" width="11.83203125" style="53" customWidth="1"/>
    <col min="14" max="14" width="21.6640625" style="53" customWidth="1"/>
    <col min="15" max="15" width="10.83203125" style="53"/>
    <col min="16" max="16" width="2.6640625" style="53" customWidth="1"/>
    <col min="17" max="16384" width="10.83203125" style="53"/>
  </cols>
  <sheetData>
    <row r="1" spans="2:16" ht="17" thickBot="1"/>
    <row r="2" spans="2:16" ht="16" customHeight="1">
      <c r="B2" s="458" t="s">
        <v>308</v>
      </c>
      <c r="C2" s="459"/>
      <c r="D2" s="459"/>
      <c r="E2" s="459"/>
      <c r="F2" s="459"/>
      <c r="G2" s="459"/>
      <c r="H2" s="459"/>
      <c r="I2" s="459"/>
      <c r="J2" s="459"/>
      <c r="K2" s="459"/>
      <c r="L2" s="459"/>
      <c r="M2" s="459"/>
      <c r="N2" s="459"/>
      <c r="O2" s="459"/>
      <c r="P2" s="460"/>
    </row>
    <row r="3" spans="2:16" ht="45" customHeight="1">
      <c r="B3" s="461"/>
      <c r="C3" s="462"/>
      <c r="D3" s="462"/>
      <c r="E3" s="462"/>
      <c r="F3" s="462"/>
      <c r="G3" s="462"/>
      <c r="H3" s="462"/>
      <c r="I3" s="462"/>
      <c r="J3" s="462"/>
      <c r="K3" s="462"/>
      <c r="L3" s="462"/>
      <c r="M3" s="462"/>
      <c r="N3" s="462"/>
      <c r="O3" s="462"/>
      <c r="P3" s="463"/>
    </row>
    <row r="4" spans="2:16" ht="28">
      <c r="B4" s="472" t="s">
        <v>297</v>
      </c>
      <c r="C4" s="473"/>
      <c r="D4" s="473"/>
      <c r="E4" s="473"/>
      <c r="F4" s="473"/>
      <c r="G4" s="473"/>
      <c r="H4" s="473"/>
      <c r="I4" s="473"/>
      <c r="J4" s="473"/>
      <c r="K4" s="473"/>
      <c r="L4" s="473"/>
      <c r="M4" s="473"/>
      <c r="N4" s="473"/>
      <c r="O4" s="473"/>
      <c r="P4" s="474"/>
    </row>
    <row r="5" spans="2:16" ht="37" customHeight="1">
      <c r="B5" s="464" t="s">
        <v>313</v>
      </c>
      <c r="C5" s="465"/>
      <c r="D5" s="465"/>
      <c r="E5" s="465"/>
      <c r="F5" s="465"/>
      <c r="G5" s="465"/>
      <c r="H5" s="465"/>
      <c r="I5" s="465"/>
      <c r="J5" s="465"/>
      <c r="K5" s="465"/>
      <c r="L5" s="465"/>
      <c r="M5" s="465"/>
      <c r="N5" s="465"/>
      <c r="O5" s="465"/>
      <c r="P5" s="466"/>
    </row>
    <row r="6" spans="2:16" ht="37" customHeight="1">
      <c r="B6" s="627" t="s">
        <v>314</v>
      </c>
      <c r="C6" s="645"/>
      <c r="D6" s="645"/>
      <c r="E6" s="645"/>
      <c r="F6" s="645"/>
      <c r="G6" s="645"/>
      <c r="H6" s="645"/>
      <c r="I6" s="645"/>
      <c r="J6" s="645"/>
      <c r="K6" s="645"/>
      <c r="L6" s="645"/>
      <c r="M6" s="645"/>
      <c r="N6" s="645"/>
      <c r="O6" s="645"/>
      <c r="P6" s="646"/>
    </row>
    <row r="7" spans="2:16" ht="37" customHeight="1">
      <c r="B7" s="647"/>
      <c r="C7" s="645"/>
      <c r="D7" s="645"/>
      <c r="E7" s="645"/>
      <c r="F7" s="645"/>
      <c r="G7" s="645"/>
      <c r="H7" s="645"/>
      <c r="I7" s="645"/>
      <c r="J7" s="645"/>
      <c r="K7" s="645"/>
      <c r="L7" s="645"/>
      <c r="M7" s="645"/>
      <c r="N7" s="645"/>
      <c r="O7" s="645"/>
      <c r="P7" s="646"/>
    </row>
    <row r="8" spans="2:16" ht="58" customHeight="1">
      <c r="B8" s="55"/>
      <c r="C8" s="784" t="s">
        <v>817</v>
      </c>
      <c r="D8" s="784"/>
      <c r="E8" s="784"/>
      <c r="F8" s="784"/>
      <c r="G8" s="784"/>
      <c r="H8" s="784"/>
      <c r="I8" s="784"/>
      <c r="J8" s="784"/>
      <c r="K8" s="784"/>
      <c r="L8" s="784"/>
      <c r="M8" s="784"/>
      <c r="N8" s="784"/>
      <c r="O8" s="784"/>
      <c r="P8" s="57"/>
    </row>
    <row r="9" spans="2:16" ht="127" customHeight="1">
      <c r="B9" s="55"/>
      <c r="C9" s="553" t="s">
        <v>594</v>
      </c>
      <c r="D9" s="553"/>
      <c r="E9" s="553"/>
      <c r="F9" s="553"/>
      <c r="G9" s="553"/>
      <c r="H9" s="553"/>
      <c r="I9" s="553"/>
      <c r="J9" s="553"/>
      <c r="K9" s="553"/>
      <c r="L9" s="553"/>
      <c r="M9" s="553"/>
      <c r="N9" s="553"/>
      <c r="O9" s="553"/>
      <c r="P9" s="57"/>
    </row>
    <row r="10" spans="2:16" ht="78" customHeight="1">
      <c r="B10" s="55"/>
      <c r="C10" s="553" t="s">
        <v>595</v>
      </c>
      <c r="D10" s="553"/>
      <c r="E10" s="553"/>
      <c r="F10" s="553"/>
      <c r="G10" s="553"/>
      <c r="H10" s="553"/>
      <c r="I10" s="553"/>
      <c r="J10" s="553"/>
      <c r="K10" s="553"/>
      <c r="L10" s="553"/>
      <c r="M10" s="553"/>
      <c r="N10" s="553"/>
      <c r="O10" s="553"/>
      <c r="P10" s="57"/>
    </row>
    <row r="11" spans="2:16" ht="24" customHeight="1" thickBot="1">
      <c r="B11" s="143" t="s">
        <v>138</v>
      </c>
      <c r="C11" s="144" t="s">
        <v>154</v>
      </c>
      <c r="D11" s="56"/>
      <c r="E11" s="56"/>
      <c r="F11" s="56"/>
      <c r="G11" s="56"/>
      <c r="H11" s="56"/>
      <c r="I11" s="56"/>
      <c r="J11" s="56"/>
      <c r="K11" s="56"/>
      <c r="L11" s="56"/>
      <c r="M11" s="56"/>
      <c r="N11" s="56"/>
      <c r="O11" s="56"/>
      <c r="P11" s="57"/>
    </row>
    <row r="12" spans="2:16" ht="150" customHeight="1" thickBot="1">
      <c r="B12" s="55"/>
      <c r="C12" s="537" t="s">
        <v>804</v>
      </c>
      <c r="D12" s="538"/>
      <c r="E12" s="538"/>
      <c r="F12" s="538"/>
      <c r="G12" s="538"/>
      <c r="H12" s="538"/>
      <c r="I12" s="538"/>
      <c r="J12" s="538"/>
      <c r="K12" s="538"/>
      <c r="L12" s="538"/>
      <c r="M12" s="538"/>
      <c r="N12" s="538"/>
      <c r="O12" s="539"/>
      <c r="P12" s="57"/>
    </row>
    <row r="13" spans="2:16" ht="21" customHeight="1" thickBot="1">
      <c r="B13" s="55"/>
      <c r="C13" s="644" t="s">
        <v>196</v>
      </c>
      <c r="D13" s="644"/>
      <c r="E13" s="644"/>
      <c r="F13" s="644"/>
      <c r="G13" s="644"/>
      <c r="H13" s="56"/>
      <c r="I13" s="56"/>
      <c r="J13" s="589" t="s">
        <v>96</v>
      </c>
      <c r="K13" s="589"/>
      <c r="L13" s="589"/>
      <c r="M13" s="589"/>
      <c r="N13" s="589"/>
      <c r="O13" s="589"/>
      <c r="P13" s="57"/>
    </row>
    <row r="14" spans="2:16" ht="87" customHeight="1" thickBot="1">
      <c r="B14" s="55"/>
      <c r="C14" s="509"/>
      <c r="D14" s="489"/>
      <c r="E14" s="489"/>
      <c r="F14" s="489"/>
      <c r="G14" s="487"/>
      <c r="H14" s="56"/>
      <c r="I14" s="56"/>
      <c r="J14" s="486"/>
      <c r="K14" s="489"/>
      <c r="L14" s="489"/>
      <c r="M14" s="489"/>
      <c r="N14" s="489"/>
      <c r="O14" s="487"/>
      <c r="P14" s="57"/>
    </row>
    <row r="15" spans="2:16" ht="11" customHeight="1">
      <c r="B15" s="55"/>
      <c r="C15" s="76"/>
      <c r="D15" s="56"/>
      <c r="E15" s="56"/>
      <c r="F15" s="56"/>
      <c r="G15" s="56"/>
      <c r="H15" s="56"/>
      <c r="I15" s="56"/>
      <c r="J15" s="56"/>
      <c r="K15" s="56"/>
      <c r="L15" s="56"/>
      <c r="M15" s="56"/>
      <c r="N15" s="56"/>
      <c r="O15" s="56"/>
      <c r="P15" s="57"/>
    </row>
    <row r="16" spans="2:16" ht="22" customHeight="1">
      <c r="B16" s="143" t="s">
        <v>137</v>
      </c>
      <c r="C16" s="145"/>
      <c r="D16" s="56"/>
      <c r="E16" s="56"/>
      <c r="F16" s="56"/>
      <c r="G16" s="56"/>
      <c r="H16" s="56"/>
      <c r="I16" s="56"/>
      <c r="J16" s="56"/>
      <c r="K16" s="56"/>
      <c r="L16" s="56"/>
      <c r="M16" s="56"/>
      <c r="N16" s="56"/>
      <c r="O16" s="56"/>
      <c r="P16" s="57"/>
    </row>
    <row r="17" spans="2:16" ht="12" customHeight="1" thickBot="1">
      <c r="B17" s="55"/>
      <c r="C17" s="43"/>
      <c r="D17" s="56"/>
      <c r="E17" s="56"/>
      <c r="F17" s="56"/>
      <c r="G17" s="56"/>
      <c r="H17" s="56"/>
      <c r="I17" s="56"/>
      <c r="J17" s="56"/>
      <c r="K17" s="56"/>
      <c r="L17" s="56"/>
      <c r="M17" s="56"/>
      <c r="N17" s="56"/>
      <c r="O17" s="56"/>
      <c r="P17" s="57"/>
    </row>
    <row r="18" spans="2:16" ht="131" customHeight="1" thickBot="1">
      <c r="B18" s="55"/>
      <c r="C18" s="537" t="s">
        <v>139</v>
      </c>
      <c r="D18" s="538"/>
      <c r="E18" s="538"/>
      <c r="F18" s="538"/>
      <c r="G18" s="538"/>
      <c r="H18" s="538"/>
      <c r="I18" s="538"/>
      <c r="J18" s="538"/>
      <c r="K18" s="538"/>
      <c r="L18" s="538"/>
      <c r="M18" s="538"/>
      <c r="N18" s="538"/>
      <c r="O18" s="539"/>
      <c r="P18" s="57"/>
    </row>
    <row r="19" spans="2:16" ht="44" customHeight="1" thickBot="1">
      <c r="B19" s="141">
        <v>3</v>
      </c>
      <c r="C19" s="648" t="s">
        <v>436</v>
      </c>
      <c r="D19" s="648"/>
      <c r="E19" s="648"/>
      <c r="F19" s="648"/>
      <c r="G19" s="648"/>
      <c r="H19" s="648"/>
      <c r="I19" s="648"/>
      <c r="J19" s="648"/>
      <c r="K19" s="648"/>
      <c r="L19" s="648"/>
      <c r="M19" s="648"/>
      <c r="N19" s="648"/>
      <c r="O19" s="648"/>
      <c r="P19" s="57"/>
    </row>
    <row r="20" spans="2:16" ht="27" customHeight="1" thickBot="1">
      <c r="B20" s="55"/>
      <c r="C20" s="140"/>
      <c r="D20" s="120" t="s">
        <v>223</v>
      </c>
      <c r="E20" s="56"/>
      <c r="F20" s="56"/>
      <c r="G20" s="56"/>
      <c r="H20" s="56"/>
      <c r="I20" s="56"/>
      <c r="J20" s="56"/>
      <c r="K20" s="56"/>
      <c r="L20" s="56"/>
      <c r="M20" s="56"/>
      <c r="N20" s="56"/>
      <c r="O20" s="56"/>
      <c r="P20" s="57"/>
    </row>
    <row r="21" spans="2:16" ht="49" customHeight="1" thickBot="1">
      <c r="B21" s="55"/>
      <c r="C21" s="56"/>
      <c r="D21" s="621" t="s">
        <v>430</v>
      </c>
      <c r="E21" s="621"/>
      <c r="F21" s="621"/>
      <c r="G21" s="621"/>
      <c r="H21" s="621"/>
      <c r="I21" s="621"/>
      <c r="J21" s="621"/>
      <c r="K21" s="621"/>
      <c r="L21" s="621"/>
      <c r="M21" s="621"/>
      <c r="N21" s="622"/>
      <c r="O21" s="139"/>
      <c r="P21" s="57"/>
    </row>
    <row r="22" spans="2:16" ht="49" customHeight="1" thickBot="1">
      <c r="B22" s="55"/>
      <c r="C22" s="56"/>
      <c r="D22" s="621" t="s">
        <v>431</v>
      </c>
      <c r="E22" s="621"/>
      <c r="F22" s="621"/>
      <c r="G22" s="621"/>
      <c r="H22" s="621"/>
      <c r="I22" s="621"/>
      <c r="J22" s="621"/>
      <c r="K22" s="621"/>
      <c r="L22" s="621"/>
      <c r="M22" s="621"/>
      <c r="N22" s="622"/>
      <c r="O22" s="139"/>
      <c r="P22" s="57"/>
    </row>
    <row r="23" spans="2:16" ht="34" customHeight="1" thickBot="1">
      <c r="B23" s="55"/>
      <c r="C23" s="140"/>
      <c r="D23" s="144" t="s">
        <v>224</v>
      </c>
      <c r="E23" s="56"/>
      <c r="F23" s="56"/>
      <c r="G23" s="56"/>
      <c r="H23" s="56"/>
      <c r="I23" s="56"/>
      <c r="J23" s="56"/>
      <c r="K23" s="56"/>
      <c r="L23" s="56"/>
      <c r="M23" s="56"/>
      <c r="N23" s="56"/>
      <c r="O23" s="56"/>
      <c r="P23" s="57"/>
    </row>
    <row r="24" spans="2:16" ht="35" customHeight="1" thickBot="1">
      <c r="B24" s="55"/>
      <c r="C24" s="56"/>
      <c r="D24" s="621" t="s">
        <v>432</v>
      </c>
      <c r="E24" s="621"/>
      <c r="F24" s="621"/>
      <c r="G24" s="621"/>
      <c r="H24" s="621"/>
      <c r="I24" s="621"/>
      <c r="J24" s="621"/>
      <c r="K24" s="621"/>
      <c r="L24" s="621"/>
      <c r="M24" s="621"/>
      <c r="N24" s="622"/>
      <c r="O24" s="139"/>
      <c r="P24" s="57"/>
    </row>
    <row r="25" spans="2:16" ht="27" customHeight="1" thickBot="1">
      <c r="B25" s="55"/>
      <c r="C25" s="140"/>
      <c r="D25" s="144" t="s">
        <v>438</v>
      </c>
      <c r="E25" s="102"/>
      <c r="F25" s="102"/>
      <c r="G25" s="102"/>
      <c r="H25" s="102"/>
      <c r="I25" s="102"/>
      <c r="J25" s="102"/>
      <c r="K25" s="102"/>
      <c r="L25" s="102"/>
      <c r="M25" s="102"/>
      <c r="N25" s="56"/>
      <c r="O25" s="56"/>
      <c r="P25" s="57"/>
    </row>
    <row r="26" spans="2:16" ht="39" customHeight="1" thickBot="1">
      <c r="B26" s="55"/>
      <c r="C26" s="56"/>
      <c r="D26" s="470" t="s">
        <v>433</v>
      </c>
      <c r="E26" s="470"/>
      <c r="F26" s="470"/>
      <c r="G26" s="470"/>
      <c r="H26" s="470"/>
      <c r="I26" s="470"/>
      <c r="J26" s="470"/>
      <c r="K26" s="470"/>
      <c r="L26" s="470"/>
      <c r="M26" s="470"/>
      <c r="N26" s="471"/>
      <c r="O26" s="139"/>
      <c r="P26" s="57"/>
    </row>
    <row r="27" spans="2:16" ht="36" customHeight="1" thickBot="1">
      <c r="B27" s="55"/>
      <c r="C27" s="56"/>
      <c r="D27" s="621" t="s">
        <v>431</v>
      </c>
      <c r="E27" s="621"/>
      <c r="F27" s="621"/>
      <c r="G27" s="621"/>
      <c r="H27" s="621"/>
      <c r="I27" s="621"/>
      <c r="J27" s="621"/>
      <c r="K27" s="621"/>
      <c r="L27" s="621"/>
      <c r="M27" s="621"/>
      <c r="N27" s="622"/>
      <c r="O27" s="139"/>
      <c r="P27" s="57"/>
    </row>
    <row r="28" spans="2:16" ht="40" customHeight="1" thickBot="1">
      <c r="B28" s="55"/>
      <c r="C28" s="140"/>
      <c r="D28" s="144" t="s">
        <v>437</v>
      </c>
      <c r="E28" s="102"/>
      <c r="F28" s="102"/>
      <c r="G28" s="102"/>
      <c r="H28" s="102"/>
      <c r="I28" s="102"/>
      <c r="J28" s="102"/>
      <c r="K28" s="102"/>
      <c r="L28" s="102"/>
      <c r="M28" s="102"/>
      <c r="N28" s="56"/>
      <c r="O28" s="56"/>
      <c r="P28" s="103"/>
    </row>
    <row r="29" spans="2:16" ht="56" customHeight="1" thickBot="1">
      <c r="B29" s="55"/>
      <c r="C29" s="56"/>
      <c r="D29" s="470" t="s">
        <v>434</v>
      </c>
      <c r="E29" s="470"/>
      <c r="F29" s="470"/>
      <c r="G29" s="470"/>
      <c r="H29" s="470"/>
      <c r="I29" s="470"/>
      <c r="J29" s="470"/>
      <c r="K29" s="470"/>
      <c r="L29" s="470"/>
      <c r="M29" s="470"/>
      <c r="N29" s="471"/>
      <c r="O29" s="139"/>
      <c r="P29" s="103"/>
    </row>
    <row r="30" spans="2:16" ht="27" customHeight="1" thickBot="1">
      <c r="B30" s="55"/>
      <c r="C30" s="140"/>
      <c r="D30" s="144" t="s">
        <v>225</v>
      </c>
      <c r="E30" s="56"/>
      <c r="F30" s="56"/>
      <c r="G30" s="56"/>
      <c r="H30" s="56"/>
      <c r="I30" s="56"/>
      <c r="J30" s="56"/>
      <c r="K30" s="56"/>
      <c r="L30" s="56"/>
      <c r="M30" s="56"/>
      <c r="N30" s="56"/>
      <c r="O30" s="56"/>
      <c r="P30" s="57"/>
    </row>
    <row r="31" spans="2:16" ht="38" customHeight="1" thickBot="1">
      <c r="B31" s="55"/>
      <c r="C31" s="56"/>
      <c r="D31" s="621" t="s">
        <v>435</v>
      </c>
      <c r="E31" s="621"/>
      <c r="F31" s="621"/>
      <c r="G31" s="621"/>
      <c r="H31" s="621"/>
      <c r="I31" s="621"/>
      <c r="J31" s="621"/>
      <c r="K31" s="621"/>
      <c r="L31" s="621"/>
      <c r="M31" s="621"/>
      <c r="N31" s="622"/>
      <c r="O31" s="139"/>
      <c r="P31" s="103"/>
    </row>
    <row r="32" spans="2:16" ht="38" customHeight="1" thickBot="1">
      <c r="B32" s="141">
        <v>4</v>
      </c>
      <c r="C32" s="531" t="s">
        <v>439</v>
      </c>
      <c r="D32" s="531"/>
      <c r="E32" s="531"/>
      <c r="F32" s="531"/>
      <c r="G32" s="531"/>
      <c r="H32" s="531"/>
      <c r="I32" s="531"/>
      <c r="J32" s="531"/>
      <c r="K32" s="531"/>
      <c r="L32" s="531"/>
      <c r="M32" s="531"/>
      <c r="N32" s="531"/>
      <c r="O32" s="531"/>
      <c r="P32" s="103"/>
    </row>
    <row r="33" spans="2:16" ht="57" customHeight="1" thickBot="1">
      <c r="B33" s="55"/>
      <c r="C33" s="56"/>
      <c r="D33" s="470" t="s">
        <v>426</v>
      </c>
      <c r="E33" s="470"/>
      <c r="F33" s="470"/>
      <c r="G33" s="470"/>
      <c r="H33" s="470"/>
      <c r="I33" s="470"/>
      <c r="J33" s="470"/>
      <c r="K33" s="470"/>
      <c r="L33" s="470"/>
      <c r="M33" s="470"/>
      <c r="N33" s="471"/>
      <c r="O33" s="139"/>
      <c r="P33" s="103"/>
    </row>
    <row r="34" spans="2:16" ht="17" thickBot="1">
      <c r="B34" s="58"/>
      <c r="C34" s="59"/>
      <c r="D34" s="59"/>
      <c r="E34" s="59"/>
      <c r="F34" s="59"/>
      <c r="G34" s="59"/>
      <c r="H34" s="59"/>
      <c r="I34" s="59"/>
      <c r="J34" s="59"/>
      <c r="K34" s="59"/>
      <c r="L34" s="59"/>
      <c r="M34" s="59"/>
      <c r="N34" s="59"/>
      <c r="O34" s="59"/>
      <c r="P34" s="60"/>
    </row>
  </sheetData>
  <mergeCells count="23">
    <mergeCell ref="D27:N27"/>
    <mergeCell ref="C14:G14"/>
    <mergeCell ref="J14:O14"/>
    <mergeCell ref="C18:O18"/>
    <mergeCell ref="D26:N26"/>
    <mergeCell ref="D21:N21"/>
    <mergeCell ref="D22:N22"/>
    <mergeCell ref="C32:O32"/>
    <mergeCell ref="D33:N33"/>
    <mergeCell ref="B2:P3"/>
    <mergeCell ref="B4:P4"/>
    <mergeCell ref="B5:P5"/>
    <mergeCell ref="C12:O12"/>
    <mergeCell ref="C13:G13"/>
    <mergeCell ref="J13:O13"/>
    <mergeCell ref="B6:P7"/>
    <mergeCell ref="C8:O8"/>
    <mergeCell ref="C9:O9"/>
    <mergeCell ref="C10:O10"/>
    <mergeCell ref="C19:O19"/>
    <mergeCell ref="D31:N31"/>
    <mergeCell ref="D29:N29"/>
    <mergeCell ref="D24:N24"/>
  </mergeCells>
  <dataValidations count="1">
    <dataValidation type="textLength" operator="lessThanOrEqual" allowBlank="1" showInputMessage="1" showErrorMessage="1" error="Superaste el número de palabras. Intenta reducir el texto. " prompt="Describe como usaras los fondos en máximo 200 palabras. " sqref="C12:O12" xr:uid="{970D045A-5763-894B-932B-C3BAB74F4831}">
      <formula1>1600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9DEE797D717BB4F9846EF352CAEA19C" ma:contentTypeVersion="12" ma:contentTypeDescription="Crear nuevo documento." ma:contentTypeScope="" ma:versionID="b5b5a6384c0e1582b3b8e1280b0fec09">
  <xsd:schema xmlns:xsd="http://www.w3.org/2001/XMLSchema" xmlns:xs="http://www.w3.org/2001/XMLSchema" xmlns:p="http://schemas.microsoft.com/office/2006/metadata/properties" xmlns:ns2="8e181f7f-8edc-4e39-b763-bfafaa6940b9" xmlns:ns3="b394035b-bed9-4c32-90b9-8fa062b14f6a" targetNamespace="http://schemas.microsoft.com/office/2006/metadata/properties" ma:root="true" ma:fieldsID="86100770d2f598aefaf3c87581b9b96c" ns2:_="" ns3:_="">
    <xsd:import namespace="8e181f7f-8edc-4e39-b763-bfafaa6940b9"/>
    <xsd:import namespace="b394035b-bed9-4c32-90b9-8fa062b14f6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81f7f-8edc-4e39-b763-bfafaa694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94035b-bed9-4c32-90b9-8fa062b14f6a"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B05666-13F6-4E37-AD68-5471DFDBBE1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CC64171-191F-4B0D-A9AA-8FB5EBC73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81f7f-8edc-4e39-b763-bfafaa6940b9"/>
    <ds:schemaRef ds:uri="b394035b-bed9-4c32-90b9-8fa062b14f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7978A3-90EE-49AC-BFF3-F8FC426B59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Instrucciones</vt:lpstr>
      <vt:lpstr>Datos Generales</vt:lpstr>
      <vt:lpstr>Capacidad Instalada</vt:lpstr>
      <vt:lpstr>Proyecto</vt:lpstr>
      <vt:lpstr>Marco Lógico</vt:lpstr>
      <vt:lpstr>Presupuesto</vt:lpstr>
      <vt:lpstr>Historia de éxito</vt:lpstr>
      <vt:lpstr>Finan. Desarrollo Integral</vt:lpstr>
      <vt:lpstr> Finan - Fortalecimiento</vt:lpstr>
      <vt:lpstr>Checklist</vt:lpstr>
      <vt:lpstr>&gt;&gt;&gt;</vt:lpstr>
      <vt:lpstr>Criterios</vt:lpstr>
      <vt:lpstr>1-Evaluación Inicial</vt:lpstr>
      <vt:lpstr>3 Evalua Marco Logico</vt:lpstr>
      <vt:lpstr>Reporte</vt:lpstr>
      <vt:lpstr>Cátalogo de ODS, DH, Obj 25-25</vt:lpstr>
      <vt:lpstr>Despegables</vt:lpstr>
      <vt:lpstr>Graficos</vt:lpstr>
      <vt:lpstr>Checklist!Área_de_impresión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Morales</dc:creator>
  <cp:lastModifiedBy>Microsoft Office User</cp:lastModifiedBy>
  <cp:lastPrinted>2020-04-16T00:31:33Z</cp:lastPrinted>
  <dcterms:created xsi:type="dcterms:W3CDTF">2020-01-10T18:50:41Z</dcterms:created>
  <dcterms:modified xsi:type="dcterms:W3CDTF">2020-05-13T15:53:22Z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0x01010059DEE797D717BB4F9846EF352CAEA19C</vt:lpwstr>
  </property>
</Properties>
</file>